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tej.rezac\Desktop\KOC-Udělat\"/>
    </mc:Choice>
  </mc:AlternateContent>
  <bookViews>
    <workbookView xWindow="150" yWindow="525" windowWidth="18855" windowHeight="10425"/>
  </bookViews>
  <sheets>
    <sheet name="Rekapitulace stavby" sheetId="1" r:id="rId1"/>
    <sheet name="01 - SO 100.01 - Zateplen..." sheetId="2" r:id="rId2"/>
    <sheet name="02 - SO 100.02 - Zateplen..." sheetId="3" r:id="rId3"/>
    <sheet name="03 - SO 100.03 - Odstraně..." sheetId="4" r:id="rId4"/>
    <sheet name="2 - VRN" sheetId="5" r:id="rId5"/>
  </sheets>
  <definedNames>
    <definedName name="_xlnm.Print_Titles" localSheetId="1">'01 - SO 100.01 - Zateplen...'!$129:$129</definedName>
    <definedName name="_xlnm.Print_Titles" localSheetId="2">'02 - SO 100.02 - Zateplen...'!$126:$126</definedName>
    <definedName name="_xlnm.Print_Titles" localSheetId="3">'03 - SO 100.03 - Odstraně...'!$123:$123</definedName>
    <definedName name="_xlnm.Print_Titles" localSheetId="4">'2 - VRN'!$112:$112</definedName>
    <definedName name="_xlnm.Print_Titles" localSheetId="0">'Rekapitulace stavby'!$85:$85</definedName>
    <definedName name="_xlnm.Print_Area" localSheetId="1">'01 - SO 100.01 - Zateplen...'!$C$4:$Q$70,'01 - SO 100.01 - Zateplen...'!$C$76:$Q$112,'01 - SO 100.01 - Zateplen...'!$C$118:$Q$983</definedName>
    <definedName name="_xlnm.Print_Area" localSheetId="2">'02 - SO 100.02 - Zateplen...'!$C$4:$Q$70,'02 - SO 100.02 - Zateplen...'!$C$76:$Q$109,'02 - SO 100.02 - Zateplen...'!$C$115:$Q$505</definedName>
    <definedName name="_xlnm.Print_Area" localSheetId="3">'03 - SO 100.03 - Odstraně...'!$C$4:$Q$70,'03 - SO 100.03 - Odstraně...'!$C$76:$Q$106,'03 - SO 100.03 - Odstraně...'!$C$112:$Q$433</definedName>
    <definedName name="_xlnm.Print_Area" localSheetId="4">'2 - VRN'!$C$4:$Q$70,'2 - VRN'!$C$76:$Q$96,'2 - VRN'!$C$102:$Q$121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AY92" i="1" l="1"/>
  <c r="AX92" i="1"/>
  <c r="BI121" i="5"/>
  <c r="BH121" i="5"/>
  <c r="BG121" i="5"/>
  <c r="BF121" i="5"/>
  <c r="AA121" i="5"/>
  <c r="AA120" i="5" s="1"/>
  <c r="Y121" i="5"/>
  <c r="Y120" i="5" s="1"/>
  <c r="W121" i="5"/>
  <c r="W120" i="5" s="1"/>
  <c r="BK121" i="5"/>
  <c r="BK120" i="5" s="1"/>
  <c r="N120" i="5" s="1"/>
  <c r="N92" i="5" s="1"/>
  <c r="N121" i="5"/>
  <c r="BE121" i="5" s="1"/>
  <c r="BI119" i="5"/>
  <c r="BH119" i="5"/>
  <c r="BG119" i="5"/>
  <c r="BF119" i="5"/>
  <c r="BE119" i="5"/>
  <c r="AA119" i="5"/>
  <c r="AA118" i="5" s="1"/>
  <c r="Y119" i="5"/>
  <c r="Y118" i="5" s="1"/>
  <c r="W119" i="5"/>
  <c r="W118" i="5" s="1"/>
  <c r="BK119" i="5"/>
  <c r="BK118" i="5" s="1"/>
  <c r="N118" i="5" s="1"/>
  <c r="N91" i="5" s="1"/>
  <c r="N119" i="5"/>
  <c r="BI117" i="5"/>
  <c r="BH117" i="5"/>
  <c r="BG117" i="5"/>
  <c r="BF117" i="5"/>
  <c r="AA117" i="5"/>
  <c r="Y117" i="5"/>
  <c r="W117" i="5"/>
  <c r="BK117" i="5"/>
  <c r="N117" i="5"/>
  <c r="BE117" i="5" s="1"/>
  <c r="BI116" i="5"/>
  <c r="BH116" i="5"/>
  <c r="BG116" i="5"/>
  <c r="BF116" i="5"/>
  <c r="AA116" i="5"/>
  <c r="Y116" i="5"/>
  <c r="Y115" i="5" s="1"/>
  <c r="Y114" i="5" s="1"/>
  <c r="Y113" i="5" s="1"/>
  <c r="W116" i="5"/>
  <c r="BK116" i="5"/>
  <c r="BK115" i="5" s="1"/>
  <c r="N116" i="5"/>
  <c r="BE116" i="5" s="1"/>
  <c r="M110" i="5"/>
  <c r="M109" i="5"/>
  <c r="F109" i="5"/>
  <c r="F107" i="5"/>
  <c r="F105" i="5"/>
  <c r="M28" i="5"/>
  <c r="AS92" i="1" s="1"/>
  <c r="M84" i="5"/>
  <c r="M83" i="5"/>
  <c r="F83" i="5"/>
  <c r="F81" i="5"/>
  <c r="F79" i="5"/>
  <c r="O15" i="5"/>
  <c r="E15" i="5"/>
  <c r="F84" i="5" s="1"/>
  <c r="O14" i="5"/>
  <c r="O9" i="5"/>
  <c r="M107" i="5" s="1"/>
  <c r="F6" i="5"/>
  <c r="F78" i="5" s="1"/>
  <c r="AY91" i="1"/>
  <c r="AX91" i="1"/>
  <c r="BI430" i="4"/>
  <c r="BH430" i="4"/>
  <c r="BG430" i="4"/>
  <c r="BF430" i="4"/>
  <c r="AA430" i="4"/>
  <c r="Y430" i="4"/>
  <c r="W430" i="4"/>
  <c r="BK430" i="4"/>
  <c r="N430" i="4"/>
  <c r="BE430" i="4" s="1"/>
  <c r="BI426" i="4"/>
  <c r="BH426" i="4"/>
  <c r="BG426" i="4"/>
  <c r="BF426" i="4"/>
  <c r="AA426" i="4"/>
  <c r="Y426" i="4"/>
  <c r="W426" i="4"/>
  <c r="W425" i="4" s="1"/>
  <c r="BK426" i="4"/>
  <c r="BK425" i="4" s="1"/>
  <c r="N425" i="4" s="1"/>
  <c r="N102" i="4" s="1"/>
  <c r="N426" i="4"/>
  <c r="BE426" i="4" s="1"/>
  <c r="BI424" i="4"/>
  <c r="BH424" i="4"/>
  <c r="BG424" i="4"/>
  <c r="BF424" i="4"/>
  <c r="AA424" i="4"/>
  <c r="Y424" i="4"/>
  <c r="W424" i="4"/>
  <c r="BK424" i="4"/>
  <c r="N424" i="4"/>
  <c r="BE424" i="4" s="1"/>
  <c r="BI420" i="4"/>
  <c r="BH420" i="4"/>
  <c r="BG420" i="4"/>
  <c r="BF420" i="4"/>
  <c r="AA420" i="4"/>
  <c r="Y420" i="4"/>
  <c r="W420" i="4"/>
  <c r="BK420" i="4"/>
  <c r="N420" i="4"/>
  <c r="BE420" i="4" s="1"/>
  <c r="BI418" i="4"/>
  <c r="BH418" i="4"/>
  <c r="BG418" i="4"/>
  <c r="BF418" i="4"/>
  <c r="AA418" i="4"/>
  <c r="Y418" i="4"/>
  <c r="W418" i="4"/>
  <c r="BK418" i="4"/>
  <c r="N418" i="4"/>
  <c r="BE418" i="4" s="1"/>
  <c r="BI417" i="4"/>
  <c r="BH417" i="4"/>
  <c r="BG417" i="4"/>
  <c r="BF417" i="4"/>
  <c r="AA417" i="4"/>
  <c r="Y417" i="4"/>
  <c r="W417" i="4"/>
  <c r="BK417" i="4"/>
  <c r="N417" i="4"/>
  <c r="BE417" i="4" s="1"/>
  <c r="BI416" i="4"/>
  <c r="BH416" i="4"/>
  <c r="BG416" i="4"/>
  <c r="BF416" i="4"/>
  <c r="AA416" i="4"/>
  <c r="Y416" i="4"/>
  <c r="W416" i="4"/>
  <c r="BK416" i="4"/>
  <c r="N416" i="4"/>
  <c r="BE416" i="4" s="1"/>
  <c r="BI412" i="4"/>
  <c r="BH412" i="4"/>
  <c r="BG412" i="4"/>
  <c r="BF412" i="4"/>
  <c r="AA412" i="4"/>
  <c r="Y412" i="4"/>
  <c r="W412" i="4"/>
  <c r="BK412" i="4"/>
  <c r="N412" i="4"/>
  <c r="BE412" i="4" s="1"/>
  <c r="BI411" i="4"/>
  <c r="BH411" i="4"/>
  <c r="BG411" i="4"/>
  <c r="BF411" i="4"/>
  <c r="AA411" i="4"/>
  <c r="Y411" i="4"/>
  <c r="W411" i="4"/>
  <c r="BK411" i="4"/>
  <c r="N411" i="4"/>
  <c r="BE411" i="4" s="1"/>
  <c r="BI407" i="4"/>
  <c r="BH407" i="4"/>
  <c r="BG407" i="4"/>
  <c r="BF407" i="4"/>
  <c r="AA407" i="4"/>
  <c r="Y407" i="4"/>
  <c r="W407" i="4"/>
  <c r="BK407" i="4"/>
  <c r="N407" i="4"/>
  <c r="BE407" i="4" s="1"/>
  <c r="BI406" i="4"/>
  <c r="BH406" i="4"/>
  <c r="BG406" i="4"/>
  <c r="BF406" i="4"/>
  <c r="AA406" i="4"/>
  <c r="Y406" i="4"/>
  <c r="W406" i="4"/>
  <c r="BK406" i="4"/>
  <c r="N406" i="4"/>
  <c r="BE406" i="4" s="1"/>
  <c r="BI402" i="4"/>
  <c r="BH402" i="4"/>
  <c r="BG402" i="4"/>
  <c r="BF402" i="4"/>
  <c r="AA402" i="4"/>
  <c r="Y402" i="4"/>
  <c r="W402" i="4"/>
  <c r="BK402" i="4"/>
  <c r="N402" i="4"/>
  <c r="BE402" i="4" s="1"/>
  <c r="BI401" i="4"/>
  <c r="BH401" i="4"/>
  <c r="BG401" i="4"/>
  <c r="BF401" i="4"/>
  <c r="AA401" i="4"/>
  <c r="Y401" i="4"/>
  <c r="W401" i="4"/>
  <c r="BK401" i="4"/>
  <c r="N401" i="4"/>
  <c r="BE401" i="4" s="1"/>
  <c r="BI400" i="4"/>
  <c r="BH400" i="4"/>
  <c r="BG400" i="4"/>
  <c r="BF400" i="4"/>
  <c r="AA400" i="4"/>
  <c r="Y400" i="4"/>
  <c r="W400" i="4"/>
  <c r="BK400" i="4"/>
  <c r="N400" i="4"/>
  <c r="BE400" i="4" s="1"/>
  <c r="BI396" i="4"/>
  <c r="BH396" i="4"/>
  <c r="BG396" i="4"/>
  <c r="BF396" i="4"/>
  <c r="AA396" i="4"/>
  <c r="Y396" i="4"/>
  <c r="W396" i="4"/>
  <c r="W395" i="4" s="1"/>
  <c r="BK396" i="4"/>
  <c r="N396" i="4"/>
  <c r="BE396" i="4" s="1"/>
  <c r="BI391" i="4"/>
  <c r="BH391" i="4"/>
  <c r="BG391" i="4"/>
  <c r="BF391" i="4"/>
  <c r="AA391" i="4"/>
  <c r="AA390" i="4" s="1"/>
  <c r="Y391" i="4"/>
  <c r="Y390" i="4" s="1"/>
  <c r="W391" i="4"/>
  <c r="W390" i="4" s="1"/>
  <c r="BK391" i="4"/>
  <c r="BK390" i="4" s="1"/>
  <c r="N390" i="4" s="1"/>
  <c r="N100" i="4" s="1"/>
  <c r="N391" i="4"/>
  <c r="BE391" i="4" s="1"/>
  <c r="BI389" i="4"/>
  <c r="BH389" i="4"/>
  <c r="BG389" i="4"/>
  <c r="BF389" i="4"/>
  <c r="BE389" i="4"/>
  <c r="AA389" i="4"/>
  <c r="Y389" i="4"/>
  <c r="W389" i="4"/>
  <c r="BK389" i="4"/>
  <c r="N389" i="4"/>
  <c r="BI388" i="4"/>
  <c r="BH388" i="4"/>
  <c r="BG388" i="4"/>
  <c r="BF388" i="4"/>
  <c r="BE388" i="4"/>
  <c r="AA388" i="4"/>
  <c r="Y388" i="4"/>
  <c r="W388" i="4"/>
  <c r="BK388" i="4"/>
  <c r="N388" i="4"/>
  <c r="BI387" i="4"/>
  <c r="BH387" i="4"/>
  <c r="BG387" i="4"/>
  <c r="BF387" i="4"/>
  <c r="AA387" i="4"/>
  <c r="Y387" i="4"/>
  <c r="W387" i="4"/>
  <c r="BK387" i="4"/>
  <c r="N387" i="4"/>
  <c r="BE387" i="4" s="1"/>
  <c r="BI386" i="4"/>
  <c r="BH386" i="4"/>
  <c r="BG386" i="4"/>
  <c r="BF386" i="4"/>
  <c r="BE386" i="4"/>
  <c r="AA386" i="4"/>
  <c r="Y386" i="4"/>
  <c r="W386" i="4"/>
  <c r="BK386" i="4"/>
  <c r="N386" i="4"/>
  <c r="BI382" i="4"/>
  <c r="BH382" i="4"/>
  <c r="BG382" i="4"/>
  <c r="BF382" i="4"/>
  <c r="BE382" i="4"/>
  <c r="AA382" i="4"/>
  <c r="Y382" i="4"/>
  <c r="W382" i="4"/>
  <c r="BK382" i="4"/>
  <c r="N382" i="4"/>
  <c r="BI378" i="4"/>
  <c r="BH378" i="4"/>
  <c r="BG378" i="4"/>
  <c r="BF378" i="4"/>
  <c r="BE378" i="4"/>
  <c r="AA378" i="4"/>
  <c r="Y378" i="4"/>
  <c r="W378" i="4"/>
  <c r="BK378" i="4"/>
  <c r="N378" i="4"/>
  <c r="BI374" i="4"/>
  <c r="BH374" i="4"/>
  <c r="BG374" i="4"/>
  <c r="BF374" i="4"/>
  <c r="AA374" i="4"/>
  <c r="Y374" i="4"/>
  <c r="W374" i="4"/>
  <c r="BK374" i="4"/>
  <c r="N374" i="4"/>
  <c r="BE374" i="4" s="1"/>
  <c r="BI370" i="4"/>
  <c r="BH370" i="4"/>
  <c r="BG370" i="4"/>
  <c r="BF370" i="4"/>
  <c r="AA370" i="4"/>
  <c r="Y370" i="4"/>
  <c r="W370" i="4"/>
  <c r="BK370" i="4"/>
  <c r="N370" i="4"/>
  <c r="BE370" i="4" s="1"/>
  <c r="BI366" i="4"/>
  <c r="BH366" i="4"/>
  <c r="BG366" i="4"/>
  <c r="BF366" i="4"/>
  <c r="AA366" i="4"/>
  <c r="Y366" i="4"/>
  <c r="W366" i="4"/>
  <c r="BK366" i="4"/>
  <c r="N366" i="4"/>
  <c r="BE366" i="4" s="1"/>
  <c r="BI365" i="4"/>
  <c r="BH365" i="4"/>
  <c r="BG365" i="4"/>
  <c r="BF365" i="4"/>
  <c r="AA365" i="4"/>
  <c r="Y365" i="4"/>
  <c r="W365" i="4"/>
  <c r="BK365" i="4"/>
  <c r="N365" i="4"/>
  <c r="BE365" i="4" s="1"/>
  <c r="BI361" i="4"/>
  <c r="BH361" i="4"/>
  <c r="BG361" i="4"/>
  <c r="BF361" i="4"/>
  <c r="AA361" i="4"/>
  <c r="Y361" i="4"/>
  <c r="W361" i="4"/>
  <c r="W360" i="4" s="1"/>
  <c r="BK361" i="4"/>
  <c r="N361" i="4"/>
  <c r="BE361" i="4" s="1"/>
  <c r="BI359" i="4"/>
  <c r="BH359" i="4"/>
  <c r="BG359" i="4"/>
  <c r="BF359" i="4"/>
  <c r="AA359" i="4"/>
  <c r="Y359" i="4"/>
  <c r="W359" i="4"/>
  <c r="BK359" i="4"/>
  <c r="N359" i="4"/>
  <c r="BE359" i="4" s="1"/>
  <c r="BI358" i="4"/>
  <c r="BH358" i="4"/>
  <c r="BG358" i="4"/>
  <c r="BF358" i="4"/>
  <c r="AA358" i="4"/>
  <c r="Y358" i="4"/>
  <c r="W358" i="4"/>
  <c r="BK358" i="4"/>
  <c r="N358" i="4"/>
  <c r="BE358" i="4" s="1"/>
  <c r="BI354" i="4"/>
  <c r="BH354" i="4"/>
  <c r="BG354" i="4"/>
  <c r="BF354" i="4"/>
  <c r="AA354" i="4"/>
  <c r="Y354" i="4"/>
  <c r="W354" i="4"/>
  <c r="BK354" i="4"/>
  <c r="N354" i="4"/>
  <c r="BE354" i="4" s="1"/>
  <c r="BI350" i="4"/>
  <c r="BH350" i="4"/>
  <c r="BG350" i="4"/>
  <c r="BF350" i="4"/>
  <c r="AA350" i="4"/>
  <c r="Y350" i="4"/>
  <c r="W350" i="4"/>
  <c r="BK350" i="4"/>
  <c r="N350" i="4"/>
  <c r="BE350" i="4" s="1"/>
  <c r="BI342" i="4"/>
  <c r="BH342" i="4"/>
  <c r="BG342" i="4"/>
  <c r="BF342" i="4"/>
  <c r="AA342" i="4"/>
  <c r="Y342" i="4"/>
  <c r="W342" i="4"/>
  <c r="BK342" i="4"/>
  <c r="N342" i="4"/>
  <c r="BE342" i="4" s="1"/>
  <c r="BI338" i="4"/>
  <c r="BH338" i="4"/>
  <c r="BG338" i="4"/>
  <c r="BF338" i="4"/>
  <c r="AA338" i="4"/>
  <c r="Y338" i="4"/>
  <c r="W338" i="4"/>
  <c r="BK338" i="4"/>
  <c r="N338" i="4"/>
  <c r="BE338" i="4" s="1"/>
  <c r="BI334" i="4"/>
  <c r="BH334" i="4"/>
  <c r="BG334" i="4"/>
  <c r="BF334" i="4"/>
  <c r="AA334" i="4"/>
  <c r="Y334" i="4"/>
  <c r="W334" i="4"/>
  <c r="BK334" i="4"/>
  <c r="N334" i="4"/>
  <c r="BE334" i="4" s="1"/>
  <c r="BI330" i="4"/>
  <c r="BH330" i="4"/>
  <c r="BG330" i="4"/>
  <c r="BF330" i="4"/>
  <c r="AA330" i="4"/>
  <c r="Y330" i="4"/>
  <c r="W330" i="4"/>
  <c r="BK330" i="4"/>
  <c r="N330" i="4"/>
  <c r="BE330" i="4" s="1"/>
  <c r="BI325" i="4"/>
  <c r="BH325" i="4"/>
  <c r="BG325" i="4"/>
  <c r="BF325" i="4"/>
  <c r="AA325" i="4"/>
  <c r="AA324" i="4" s="1"/>
  <c r="Y325" i="4"/>
  <c r="Y324" i="4" s="1"/>
  <c r="W325" i="4"/>
  <c r="W324" i="4" s="1"/>
  <c r="BK325" i="4"/>
  <c r="BK324" i="4" s="1"/>
  <c r="N325" i="4"/>
  <c r="BE325" i="4" s="1"/>
  <c r="BI322" i="4"/>
  <c r="BH322" i="4"/>
  <c r="BG322" i="4"/>
  <c r="BF322" i="4"/>
  <c r="AA322" i="4"/>
  <c r="AA321" i="4" s="1"/>
  <c r="Y322" i="4"/>
  <c r="Y321" i="4" s="1"/>
  <c r="W322" i="4"/>
  <c r="W321" i="4" s="1"/>
  <c r="BK322" i="4"/>
  <c r="BK321" i="4" s="1"/>
  <c r="N321" i="4" s="1"/>
  <c r="N95" i="4" s="1"/>
  <c r="N322" i="4"/>
  <c r="BE322" i="4" s="1"/>
  <c r="BI320" i="4"/>
  <c r="BH320" i="4"/>
  <c r="BG320" i="4"/>
  <c r="BF320" i="4"/>
  <c r="AA320" i="4"/>
  <c r="Y320" i="4"/>
  <c r="W320" i="4"/>
  <c r="BK320" i="4"/>
  <c r="N320" i="4"/>
  <c r="BE320" i="4" s="1"/>
  <c r="BI319" i="4"/>
  <c r="BH319" i="4"/>
  <c r="BG319" i="4"/>
  <c r="BF319" i="4"/>
  <c r="AA319" i="4"/>
  <c r="Y319" i="4"/>
  <c r="W319" i="4"/>
  <c r="BK319" i="4"/>
  <c r="N319" i="4"/>
  <c r="BE319" i="4" s="1"/>
  <c r="BI318" i="4"/>
  <c r="BH318" i="4"/>
  <c r="BG318" i="4"/>
  <c r="BF318" i="4"/>
  <c r="AA318" i="4"/>
  <c r="Y318" i="4"/>
  <c r="W318" i="4"/>
  <c r="BK318" i="4"/>
  <c r="N318" i="4"/>
  <c r="BE318" i="4" s="1"/>
  <c r="BI317" i="4"/>
  <c r="BH317" i="4"/>
  <c r="BG317" i="4"/>
  <c r="BF317" i="4"/>
  <c r="AA317" i="4"/>
  <c r="Y317" i="4"/>
  <c r="W317" i="4"/>
  <c r="BK317" i="4"/>
  <c r="N317" i="4"/>
  <c r="BE317" i="4" s="1"/>
  <c r="BI316" i="4"/>
  <c r="BH316" i="4"/>
  <c r="BG316" i="4"/>
  <c r="BF316" i="4"/>
  <c r="AA316" i="4"/>
  <c r="Y316" i="4"/>
  <c r="W316" i="4"/>
  <c r="BK316" i="4"/>
  <c r="N316" i="4"/>
  <c r="BE316" i="4" s="1"/>
  <c r="BI315" i="4"/>
  <c r="BH315" i="4"/>
  <c r="BG315" i="4"/>
  <c r="BF315" i="4"/>
  <c r="AA315" i="4"/>
  <c r="Y315" i="4"/>
  <c r="W315" i="4"/>
  <c r="BK315" i="4"/>
  <c r="N315" i="4"/>
  <c r="BE315" i="4" s="1"/>
  <c r="BI314" i="4"/>
  <c r="BH314" i="4"/>
  <c r="BG314" i="4"/>
  <c r="BF314" i="4"/>
  <c r="AA314" i="4"/>
  <c r="Y314" i="4"/>
  <c r="W314" i="4"/>
  <c r="BK314" i="4"/>
  <c r="N314" i="4"/>
  <c r="BE314" i="4" s="1"/>
  <c r="BI313" i="4"/>
  <c r="BH313" i="4"/>
  <c r="BG313" i="4"/>
  <c r="BF313" i="4"/>
  <c r="AA313" i="4"/>
  <c r="Y313" i="4"/>
  <c r="W313" i="4"/>
  <c r="BK313" i="4"/>
  <c r="N313" i="4"/>
  <c r="BE313" i="4" s="1"/>
  <c r="BI308" i="4"/>
  <c r="BH308" i="4"/>
  <c r="BG308" i="4"/>
  <c r="BF308" i="4"/>
  <c r="AA308" i="4"/>
  <c r="Y308" i="4"/>
  <c r="W308" i="4"/>
  <c r="BK308" i="4"/>
  <c r="N308" i="4"/>
  <c r="BE308" i="4" s="1"/>
  <c r="BI304" i="4"/>
  <c r="BH304" i="4"/>
  <c r="BG304" i="4"/>
  <c r="BF304" i="4"/>
  <c r="AA304" i="4"/>
  <c r="Y304" i="4"/>
  <c r="W304" i="4"/>
  <c r="BK304" i="4"/>
  <c r="N304" i="4"/>
  <c r="BE304" i="4" s="1"/>
  <c r="BI300" i="4"/>
  <c r="BH300" i="4"/>
  <c r="BG300" i="4"/>
  <c r="BF300" i="4"/>
  <c r="AA300" i="4"/>
  <c r="Y300" i="4"/>
  <c r="W300" i="4"/>
  <c r="BK300" i="4"/>
  <c r="N300" i="4"/>
  <c r="BE300" i="4" s="1"/>
  <c r="BI292" i="4"/>
  <c r="BH292" i="4"/>
  <c r="BG292" i="4"/>
  <c r="BF292" i="4"/>
  <c r="AA292" i="4"/>
  <c r="Y292" i="4"/>
  <c r="W292" i="4"/>
  <c r="BK292" i="4"/>
  <c r="N292" i="4"/>
  <c r="BE292" i="4" s="1"/>
  <c r="BI288" i="4"/>
  <c r="BH288" i="4"/>
  <c r="BG288" i="4"/>
  <c r="BF288" i="4"/>
  <c r="BE288" i="4"/>
  <c r="AA288" i="4"/>
  <c r="Y288" i="4"/>
  <c r="W288" i="4"/>
  <c r="BK288" i="4"/>
  <c r="N288" i="4"/>
  <c r="BI284" i="4"/>
  <c r="BH284" i="4"/>
  <c r="BG284" i="4"/>
  <c r="BF284" i="4"/>
  <c r="AA284" i="4"/>
  <c r="Y284" i="4"/>
  <c r="W284" i="4"/>
  <c r="BK284" i="4"/>
  <c r="N284" i="4"/>
  <c r="BE284" i="4" s="1"/>
  <c r="BI280" i="4"/>
  <c r="BH280" i="4"/>
  <c r="BG280" i="4"/>
  <c r="BF280" i="4"/>
  <c r="AA280" i="4"/>
  <c r="Y280" i="4"/>
  <c r="W280" i="4"/>
  <c r="BK280" i="4"/>
  <c r="N280" i="4"/>
  <c r="BE280" i="4" s="1"/>
  <c r="BI276" i="4"/>
  <c r="BH276" i="4"/>
  <c r="BG276" i="4"/>
  <c r="BF276" i="4"/>
  <c r="AA276" i="4"/>
  <c r="Y276" i="4"/>
  <c r="W276" i="4"/>
  <c r="BK276" i="4"/>
  <c r="N276" i="4"/>
  <c r="BE276" i="4" s="1"/>
  <c r="BI271" i="4"/>
  <c r="BH271" i="4"/>
  <c r="BG271" i="4"/>
  <c r="BF271" i="4"/>
  <c r="AA271" i="4"/>
  <c r="Y271" i="4"/>
  <c r="W271" i="4"/>
  <c r="BK271" i="4"/>
  <c r="N271" i="4"/>
  <c r="BE271" i="4" s="1"/>
  <c r="BI267" i="4"/>
  <c r="BH267" i="4"/>
  <c r="BG267" i="4"/>
  <c r="BF267" i="4"/>
  <c r="AA267" i="4"/>
  <c r="Y267" i="4"/>
  <c r="W267" i="4"/>
  <c r="BK267" i="4"/>
  <c r="N267" i="4"/>
  <c r="BE267" i="4" s="1"/>
  <c r="BI263" i="4"/>
  <c r="BH263" i="4"/>
  <c r="BG263" i="4"/>
  <c r="BF263" i="4"/>
  <c r="AA263" i="4"/>
  <c r="Y263" i="4"/>
  <c r="W263" i="4"/>
  <c r="BK263" i="4"/>
  <c r="N263" i="4"/>
  <c r="BE263" i="4" s="1"/>
  <c r="BI262" i="4"/>
  <c r="BH262" i="4"/>
  <c r="BG262" i="4"/>
  <c r="BF262" i="4"/>
  <c r="AA262" i="4"/>
  <c r="Y262" i="4"/>
  <c r="W262" i="4"/>
  <c r="BK262" i="4"/>
  <c r="N262" i="4"/>
  <c r="BE262" i="4" s="1"/>
  <c r="BI258" i="4"/>
  <c r="BH258" i="4"/>
  <c r="BG258" i="4"/>
  <c r="BF258" i="4"/>
  <c r="AA258" i="4"/>
  <c r="Y258" i="4"/>
  <c r="W258" i="4"/>
  <c r="BK258" i="4"/>
  <c r="N258" i="4"/>
  <c r="BE258" i="4" s="1"/>
  <c r="BI254" i="4"/>
  <c r="BH254" i="4"/>
  <c r="BG254" i="4"/>
  <c r="BF254" i="4"/>
  <c r="AA254" i="4"/>
  <c r="Y254" i="4"/>
  <c r="W254" i="4"/>
  <c r="BK254" i="4"/>
  <c r="N254" i="4"/>
  <c r="BE254" i="4" s="1"/>
  <c r="BI250" i="4"/>
  <c r="BH250" i="4"/>
  <c r="BG250" i="4"/>
  <c r="BF250" i="4"/>
  <c r="AA250" i="4"/>
  <c r="Y250" i="4"/>
  <c r="W250" i="4"/>
  <c r="BK250" i="4"/>
  <c r="N250" i="4"/>
  <c r="BE250" i="4" s="1"/>
  <c r="BI246" i="4"/>
  <c r="BH246" i="4"/>
  <c r="BG246" i="4"/>
  <c r="BF246" i="4"/>
  <c r="AA246" i="4"/>
  <c r="Y246" i="4"/>
  <c r="W246" i="4"/>
  <c r="BK246" i="4"/>
  <c r="N246" i="4"/>
  <c r="BE246" i="4" s="1"/>
  <c r="BI238" i="4"/>
  <c r="BH238" i="4"/>
  <c r="BG238" i="4"/>
  <c r="BF238" i="4"/>
  <c r="AA238" i="4"/>
  <c r="Y238" i="4"/>
  <c r="W238" i="4"/>
  <c r="BK238" i="4"/>
  <c r="N238" i="4"/>
  <c r="BE238" i="4" s="1"/>
  <c r="BI237" i="4"/>
  <c r="BH237" i="4"/>
  <c r="BG237" i="4"/>
  <c r="BF237" i="4"/>
  <c r="AA237" i="4"/>
  <c r="Y237" i="4"/>
  <c r="W237" i="4"/>
  <c r="BK237" i="4"/>
  <c r="N237" i="4"/>
  <c r="BE237" i="4" s="1"/>
  <c r="BI236" i="4"/>
  <c r="BH236" i="4"/>
  <c r="BG236" i="4"/>
  <c r="BF236" i="4"/>
  <c r="AA236" i="4"/>
  <c r="Y236" i="4"/>
  <c r="W236" i="4"/>
  <c r="BK236" i="4"/>
  <c r="N236" i="4"/>
  <c r="BE236" i="4" s="1"/>
  <c r="BI235" i="4"/>
  <c r="BH235" i="4"/>
  <c r="BG235" i="4"/>
  <c r="BF235" i="4"/>
  <c r="AA235" i="4"/>
  <c r="Y235" i="4"/>
  <c r="W235" i="4"/>
  <c r="BK235" i="4"/>
  <c r="N235" i="4"/>
  <c r="BE235" i="4" s="1"/>
  <c r="BI234" i="4"/>
  <c r="BH234" i="4"/>
  <c r="BG234" i="4"/>
  <c r="BF234" i="4"/>
  <c r="BE234" i="4"/>
  <c r="AA234" i="4"/>
  <c r="Y234" i="4"/>
  <c r="W234" i="4"/>
  <c r="BK234" i="4"/>
  <c r="N234" i="4"/>
  <c r="BI233" i="4"/>
  <c r="BH233" i="4"/>
  <c r="BG233" i="4"/>
  <c r="BF233" i="4"/>
  <c r="AA233" i="4"/>
  <c r="Y233" i="4"/>
  <c r="W233" i="4"/>
  <c r="BK233" i="4"/>
  <c r="N233" i="4"/>
  <c r="BE233" i="4" s="1"/>
  <c r="BI229" i="4"/>
  <c r="BH229" i="4"/>
  <c r="BG229" i="4"/>
  <c r="BF229" i="4"/>
  <c r="BE229" i="4"/>
  <c r="AA229" i="4"/>
  <c r="AA228" i="4" s="1"/>
  <c r="Y229" i="4"/>
  <c r="Y228" i="4" s="1"/>
  <c r="W229" i="4"/>
  <c r="BK229" i="4"/>
  <c r="N229" i="4"/>
  <c r="BI227" i="4"/>
  <c r="BH227" i="4"/>
  <c r="BG227" i="4"/>
  <c r="BF227" i="4"/>
  <c r="AA227" i="4"/>
  <c r="Y227" i="4"/>
  <c r="W227" i="4"/>
  <c r="BK227" i="4"/>
  <c r="N227" i="4"/>
  <c r="BE227" i="4" s="1"/>
  <c r="BI222" i="4"/>
  <c r="BH222" i="4"/>
  <c r="BG222" i="4"/>
  <c r="BF222" i="4"/>
  <c r="AA222" i="4"/>
  <c r="Y222" i="4"/>
  <c r="W222" i="4"/>
  <c r="BK222" i="4"/>
  <c r="N222" i="4"/>
  <c r="BE222" i="4" s="1"/>
  <c r="BI218" i="4"/>
  <c r="BH218" i="4"/>
  <c r="BG218" i="4"/>
  <c r="BF218" i="4"/>
  <c r="AA218" i="4"/>
  <c r="Y218" i="4"/>
  <c r="W218" i="4"/>
  <c r="BK218" i="4"/>
  <c r="N218" i="4"/>
  <c r="BE218" i="4" s="1"/>
  <c r="BI214" i="4"/>
  <c r="BH214" i="4"/>
  <c r="BG214" i="4"/>
  <c r="BF214" i="4"/>
  <c r="AA214" i="4"/>
  <c r="Y214" i="4"/>
  <c r="W214" i="4"/>
  <c r="BK214" i="4"/>
  <c r="N214" i="4"/>
  <c r="BE214" i="4" s="1"/>
  <c r="BI208" i="4"/>
  <c r="BH208" i="4"/>
  <c r="BG208" i="4"/>
  <c r="BF208" i="4"/>
  <c r="AA208" i="4"/>
  <c r="Y208" i="4"/>
  <c r="W208" i="4"/>
  <c r="BK208" i="4"/>
  <c r="N208" i="4"/>
  <c r="BE208" i="4" s="1"/>
  <c r="BI207" i="4"/>
  <c r="BH207" i="4"/>
  <c r="BG207" i="4"/>
  <c r="BF207" i="4"/>
  <c r="AA207" i="4"/>
  <c r="Y207" i="4"/>
  <c r="W207" i="4"/>
  <c r="BK207" i="4"/>
  <c r="N207" i="4"/>
  <c r="BE207" i="4" s="1"/>
  <c r="BI206" i="4"/>
  <c r="BH206" i="4"/>
  <c r="BG206" i="4"/>
  <c r="BF206" i="4"/>
  <c r="AA206" i="4"/>
  <c r="Y206" i="4"/>
  <c r="W206" i="4"/>
  <c r="BK206" i="4"/>
  <c r="N206" i="4"/>
  <c r="BE206" i="4" s="1"/>
  <c r="BI205" i="4"/>
  <c r="BH205" i="4"/>
  <c r="BG205" i="4"/>
  <c r="BF205" i="4"/>
  <c r="AA205" i="4"/>
  <c r="Y205" i="4"/>
  <c r="W205" i="4"/>
  <c r="BK205" i="4"/>
  <c r="N205" i="4"/>
  <c r="BE205" i="4" s="1"/>
  <c r="BI199" i="4"/>
  <c r="BH199" i="4"/>
  <c r="BG199" i="4"/>
  <c r="BF199" i="4"/>
  <c r="AA199" i="4"/>
  <c r="Y199" i="4"/>
  <c r="W199" i="4"/>
  <c r="BK199" i="4"/>
  <c r="N199" i="4"/>
  <c r="BE199" i="4" s="1"/>
  <c r="BI196" i="4"/>
  <c r="BH196" i="4"/>
  <c r="BG196" i="4"/>
  <c r="BF196" i="4"/>
  <c r="AA196" i="4"/>
  <c r="Y196" i="4"/>
  <c r="W196" i="4"/>
  <c r="BK196" i="4"/>
  <c r="N196" i="4"/>
  <c r="BE196" i="4" s="1"/>
  <c r="BI192" i="4"/>
  <c r="BH192" i="4"/>
  <c r="BG192" i="4"/>
  <c r="BF192" i="4"/>
  <c r="AA192" i="4"/>
  <c r="Y192" i="4"/>
  <c r="W192" i="4"/>
  <c r="BK192" i="4"/>
  <c r="N192" i="4"/>
  <c r="BE192" i="4" s="1"/>
  <c r="BI191" i="4"/>
  <c r="BH191" i="4"/>
  <c r="BG191" i="4"/>
  <c r="BF191" i="4"/>
  <c r="AA191" i="4"/>
  <c r="Y191" i="4"/>
  <c r="W191" i="4"/>
  <c r="BK191" i="4"/>
  <c r="N191" i="4"/>
  <c r="BE191" i="4" s="1"/>
  <c r="BI186" i="4"/>
  <c r="BH186" i="4"/>
  <c r="BG186" i="4"/>
  <c r="BF186" i="4"/>
  <c r="AA186" i="4"/>
  <c r="Y186" i="4"/>
  <c r="W186" i="4"/>
  <c r="BK186" i="4"/>
  <c r="N186" i="4"/>
  <c r="BE186" i="4" s="1"/>
  <c r="BI182" i="4"/>
  <c r="BH182" i="4"/>
  <c r="BG182" i="4"/>
  <c r="BF182" i="4"/>
  <c r="AA182" i="4"/>
  <c r="Y182" i="4"/>
  <c r="W182" i="4"/>
  <c r="BK182" i="4"/>
  <c r="N182" i="4"/>
  <c r="BE182" i="4" s="1"/>
  <c r="BI178" i="4"/>
  <c r="BH178" i="4"/>
  <c r="BG178" i="4"/>
  <c r="BF178" i="4"/>
  <c r="AA178" i="4"/>
  <c r="Y178" i="4"/>
  <c r="W178" i="4"/>
  <c r="BK178" i="4"/>
  <c r="N178" i="4"/>
  <c r="BE178" i="4" s="1"/>
  <c r="BI174" i="4"/>
  <c r="BH174" i="4"/>
  <c r="BG174" i="4"/>
  <c r="BF174" i="4"/>
  <c r="AA174" i="4"/>
  <c r="Y174" i="4"/>
  <c r="W174" i="4"/>
  <c r="BK174" i="4"/>
  <c r="N174" i="4"/>
  <c r="BE174" i="4" s="1"/>
  <c r="BI170" i="4"/>
  <c r="BH170" i="4"/>
  <c r="BG170" i="4"/>
  <c r="BF170" i="4"/>
  <c r="AA170" i="4"/>
  <c r="Y170" i="4"/>
  <c r="W170" i="4"/>
  <c r="BK170" i="4"/>
  <c r="N170" i="4"/>
  <c r="BE170" i="4" s="1"/>
  <c r="BI166" i="4"/>
  <c r="BH166" i="4"/>
  <c r="BG166" i="4"/>
  <c r="BF166" i="4"/>
  <c r="AA166" i="4"/>
  <c r="Y166" i="4"/>
  <c r="W166" i="4"/>
  <c r="BK166" i="4"/>
  <c r="N166" i="4"/>
  <c r="BE166" i="4" s="1"/>
  <c r="BI162" i="4"/>
  <c r="BH162" i="4"/>
  <c r="BG162" i="4"/>
  <c r="BF162" i="4"/>
  <c r="AA162" i="4"/>
  <c r="Y162" i="4"/>
  <c r="W162" i="4"/>
  <c r="BK162" i="4"/>
  <c r="N162" i="4"/>
  <c r="BE162" i="4" s="1"/>
  <c r="BI156" i="4"/>
  <c r="BH156" i="4"/>
  <c r="BG156" i="4"/>
  <c r="BF156" i="4"/>
  <c r="AA156" i="4"/>
  <c r="Y156" i="4"/>
  <c r="W156" i="4"/>
  <c r="BK156" i="4"/>
  <c r="N156" i="4"/>
  <c r="BE156" i="4" s="1"/>
  <c r="BI152" i="4"/>
  <c r="BH152" i="4"/>
  <c r="BG152" i="4"/>
  <c r="BF152" i="4"/>
  <c r="AA152" i="4"/>
  <c r="Y152" i="4"/>
  <c r="W152" i="4"/>
  <c r="BK152" i="4"/>
  <c r="N152" i="4"/>
  <c r="BE152" i="4" s="1"/>
  <c r="BI144" i="4"/>
  <c r="BH144" i="4"/>
  <c r="BG144" i="4"/>
  <c r="BF144" i="4"/>
  <c r="BE144" i="4"/>
  <c r="AA144" i="4"/>
  <c r="Y144" i="4"/>
  <c r="W144" i="4"/>
  <c r="BK144" i="4"/>
  <c r="N144" i="4"/>
  <c r="BI140" i="4"/>
  <c r="BH140" i="4"/>
  <c r="BG140" i="4"/>
  <c r="BF140" i="4"/>
  <c r="AA140" i="4"/>
  <c r="Y140" i="4"/>
  <c r="W140" i="4"/>
  <c r="BK140" i="4"/>
  <c r="N140" i="4"/>
  <c r="BE140" i="4" s="1"/>
  <c r="BI136" i="4"/>
  <c r="BH136" i="4"/>
  <c r="BG136" i="4"/>
  <c r="BF136" i="4"/>
  <c r="AA136" i="4"/>
  <c r="Y136" i="4"/>
  <c r="Y135" i="4" s="1"/>
  <c r="W136" i="4"/>
  <c r="BK136" i="4"/>
  <c r="N136" i="4"/>
  <c r="BE136" i="4" s="1"/>
  <c r="BI131" i="4"/>
  <c r="BH131" i="4"/>
  <c r="BG131" i="4"/>
  <c r="BF131" i="4"/>
  <c r="AA131" i="4"/>
  <c r="Y131" i="4"/>
  <c r="W131" i="4"/>
  <c r="BK131" i="4"/>
  <c r="N131" i="4"/>
  <c r="BE131" i="4" s="1"/>
  <c r="BI127" i="4"/>
  <c r="BH127" i="4"/>
  <c r="BG127" i="4"/>
  <c r="BF127" i="4"/>
  <c r="AA127" i="4"/>
  <c r="Y127" i="4"/>
  <c r="Y126" i="4" s="1"/>
  <c r="W127" i="4"/>
  <c r="BK127" i="4"/>
  <c r="BK126" i="4" s="1"/>
  <c r="N127" i="4"/>
  <c r="BE127" i="4" s="1"/>
  <c r="M121" i="4"/>
  <c r="M120" i="4"/>
  <c r="F120" i="4"/>
  <c r="F118" i="4"/>
  <c r="F116" i="4"/>
  <c r="M29" i="4"/>
  <c r="AS91" i="1" s="1"/>
  <c r="M85" i="4"/>
  <c r="M84" i="4"/>
  <c r="F84" i="4"/>
  <c r="F82" i="4"/>
  <c r="F80" i="4"/>
  <c r="O16" i="4"/>
  <c r="E16" i="4"/>
  <c r="F121" i="4" s="1"/>
  <c r="O15" i="4"/>
  <c r="O10" i="4"/>
  <c r="M82" i="4" s="1"/>
  <c r="F6" i="4"/>
  <c r="F114" i="4" s="1"/>
  <c r="AY90" i="1"/>
  <c r="AX90" i="1"/>
  <c r="BI505" i="3"/>
  <c r="BH505" i="3"/>
  <c r="BG505" i="3"/>
  <c r="BF505" i="3"/>
  <c r="BE505" i="3"/>
  <c r="AA505" i="3"/>
  <c r="Y505" i="3"/>
  <c r="W505" i="3"/>
  <c r="BK505" i="3"/>
  <c r="N505" i="3"/>
  <c r="BI504" i="3"/>
  <c r="BH504" i="3"/>
  <c r="BG504" i="3"/>
  <c r="BF504" i="3"/>
  <c r="AA504" i="3"/>
  <c r="Y504" i="3"/>
  <c r="W504" i="3"/>
  <c r="BK504" i="3"/>
  <c r="N504" i="3"/>
  <c r="BE504" i="3" s="1"/>
  <c r="BI503" i="3"/>
  <c r="BH503" i="3"/>
  <c r="BG503" i="3"/>
  <c r="BF503" i="3"/>
  <c r="AA503" i="3"/>
  <c r="Y503" i="3"/>
  <c r="W503" i="3"/>
  <c r="BK503" i="3"/>
  <c r="N503" i="3"/>
  <c r="BE503" i="3" s="1"/>
  <c r="BI502" i="3"/>
  <c r="BH502" i="3"/>
  <c r="BG502" i="3"/>
  <c r="BF502" i="3"/>
  <c r="AA502" i="3"/>
  <c r="Y502" i="3"/>
  <c r="W502" i="3"/>
  <c r="BK502" i="3"/>
  <c r="N502" i="3"/>
  <c r="BE502" i="3" s="1"/>
  <c r="BI500" i="3"/>
  <c r="BH500" i="3"/>
  <c r="BG500" i="3"/>
  <c r="BF500" i="3"/>
  <c r="AA500" i="3"/>
  <c r="Y500" i="3"/>
  <c r="W500" i="3"/>
  <c r="BK500" i="3"/>
  <c r="N500" i="3"/>
  <c r="BE500" i="3" s="1"/>
  <c r="BI498" i="3"/>
  <c r="BH498" i="3"/>
  <c r="BG498" i="3"/>
  <c r="BF498" i="3"/>
  <c r="BE498" i="3"/>
  <c r="AA498" i="3"/>
  <c r="Y498" i="3"/>
  <c r="W498" i="3"/>
  <c r="BK498" i="3"/>
  <c r="N498" i="3"/>
  <c r="BI496" i="3"/>
  <c r="BH496" i="3"/>
  <c r="BG496" i="3"/>
  <c r="BF496" i="3"/>
  <c r="BE496" i="3"/>
  <c r="AA496" i="3"/>
  <c r="Y496" i="3"/>
  <c r="W496" i="3"/>
  <c r="W495" i="3" s="1"/>
  <c r="BK496" i="3"/>
  <c r="N496" i="3"/>
  <c r="BI494" i="3"/>
  <c r="BH494" i="3"/>
  <c r="BG494" i="3"/>
  <c r="BF494" i="3"/>
  <c r="AA494" i="3"/>
  <c r="Y494" i="3"/>
  <c r="W494" i="3"/>
  <c r="BK494" i="3"/>
  <c r="N494" i="3"/>
  <c r="BE494" i="3" s="1"/>
  <c r="BI493" i="3"/>
  <c r="BH493" i="3"/>
  <c r="BG493" i="3"/>
  <c r="BF493" i="3"/>
  <c r="AA493" i="3"/>
  <c r="Y493" i="3"/>
  <c r="W493" i="3"/>
  <c r="BK493" i="3"/>
  <c r="N493" i="3"/>
  <c r="BE493" i="3" s="1"/>
  <c r="BI492" i="3"/>
  <c r="BH492" i="3"/>
  <c r="BG492" i="3"/>
  <c r="BF492" i="3"/>
  <c r="AA492" i="3"/>
  <c r="Y492" i="3"/>
  <c r="W492" i="3"/>
  <c r="BK492" i="3"/>
  <c r="N492" i="3"/>
  <c r="BE492" i="3" s="1"/>
  <c r="BI479" i="3"/>
  <c r="BH479" i="3"/>
  <c r="BG479" i="3"/>
  <c r="BF479" i="3"/>
  <c r="AA479" i="3"/>
  <c r="Y479" i="3"/>
  <c r="W479" i="3"/>
  <c r="BK479" i="3"/>
  <c r="N479" i="3"/>
  <c r="BE479" i="3" s="1"/>
  <c r="BI477" i="3"/>
  <c r="BH477" i="3"/>
  <c r="BG477" i="3"/>
  <c r="BF477" i="3"/>
  <c r="BE477" i="3"/>
  <c r="AA477" i="3"/>
  <c r="Y477" i="3"/>
  <c r="W477" i="3"/>
  <c r="BK477" i="3"/>
  <c r="N477" i="3"/>
  <c r="BI476" i="3"/>
  <c r="BH476" i="3"/>
  <c r="BG476" i="3"/>
  <c r="BF476" i="3"/>
  <c r="AA476" i="3"/>
  <c r="Y476" i="3"/>
  <c r="W476" i="3"/>
  <c r="BK476" i="3"/>
  <c r="N476" i="3"/>
  <c r="BE476" i="3" s="1"/>
  <c r="BI474" i="3"/>
  <c r="BH474" i="3"/>
  <c r="BG474" i="3"/>
  <c r="BF474" i="3"/>
  <c r="AA474" i="3"/>
  <c r="Y474" i="3"/>
  <c r="W474" i="3"/>
  <c r="BK474" i="3"/>
  <c r="N474" i="3"/>
  <c r="BE474" i="3" s="1"/>
  <c r="BI473" i="3"/>
  <c r="BH473" i="3"/>
  <c r="BG473" i="3"/>
  <c r="BF473" i="3"/>
  <c r="AA473" i="3"/>
  <c r="Y473" i="3"/>
  <c r="W473" i="3"/>
  <c r="BK473" i="3"/>
  <c r="N473" i="3"/>
  <c r="BE473" i="3" s="1"/>
  <c r="BI472" i="3"/>
  <c r="BH472" i="3"/>
  <c r="BG472" i="3"/>
  <c r="BF472" i="3"/>
  <c r="BE472" i="3"/>
  <c r="AA472" i="3"/>
  <c r="Y472" i="3"/>
  <c r="W472" i="3"/>
  <c r="BK472" i="3"/>
  <c r="N472" i="3"/>
  <c r="BI470" i="3"/>
  <c r="BH470" i="3"/>
  <c r="BG470" i="3"/>
  <c r="BF470" i="3"/>
  <c r="BE470" i="3"/>
  <c r="AA470" i="3"/>
  <c r="Y470" i="3"/>
  <c r="W470" i="3"/>
  <c r="BK470" i="3"/>
  <c r="N470" i="3"/>
  <c r="BI469" i="3"/>
  <c r="BH469" i="3"/>
  <c r="BG469" i="3"/>
  <c r="BF469" i="3"/>
  <c r="BE469" i="3"/>
  <c r="AA469" i="3"/>
  <c r="Y469" i="3"/>
  <c r="W469" i="3"/>
  <c r="BK469" i="3"/>
  <c r="N469" i="3"/>
  <c r="BI467" i="3"/>
  <c r="BH467" i="3"/>
  <c r="BG467" i="3"/>
  <c r="BF467" i="3"/>
  <c r="BE467" i="3"/>
  <c r="AA467" i="3"/>
  <c r="Y467" i="3"/>
  <c r="W467" i="3"/>
  <c r="BK467" i="3"/>
  <c r="N467" i="3"/>
  <c r="BI463" i="3"/>
  <c r="BH463" i="3"/>
  <c r="BG463" i="3"/>
  <c r="BF463" i="3"/>
  <c r="BE463" i="3"/>
  <c r="AA463" i="3"/>
  <c r="Y463" i="3"/>
  <c r="W463" i="3"/>
  <c r="BK463" i="3"/>
  <c r="N463" i="3"/>
  <c r="BI461" i="3"/>
  <c r="BH461" i="3"/>
  <c r="BG461" i="3"/>
  <c r="BF461" i="3"/>
  <c r="AA461" i="3"/>
  <c r="Y461" i="3"/>
  <c r="W461" i="3"/>
  <c r="BK461" i="3"/>
  <c r="N461" i="3"/>
  <c r="BE461" i="3" s="1"/>
  <c r="BI459" i="3"/>
  <c r="BH459" i="3"/>
  <c r="BG459" i="3"/>
  <c r="BF459" i="3"/>
  <c r="BE459" i="3"/>
  <c r="AA459" i="3"/>
  <c r="Y459" i="3"/>
  <c r="W459" i="3"/>
  <c r="BK459" i="3"/>
  <c r="N459" i="3"/>
  <c r="BI458" i="3"/>
  <c r="BH458" i="3"/>
  <c r="BG458" i="3"/>
  <c r="BF458" i="3"/>
  <c r="BE458" i="3"/>
  <c r="AA458" i="3"/>
  <c r="Y458" i="3"/>
  <c r="W458" i="3"/>
  <c r="BK458" i="3"/>
  <c r="N458" i="3"/>
  <c r="BI456" i="3"/>
  <c r="BH456" i="3"/>
  <c r="BG456" i="3"/>
  <c r="BF456" i="3"/>
  <c r="BE456" i="3"/>
  <c r="AA456" i="3"/>
  <c r="Y456" i="3"/>
  <c r="W456" i="3"/>
  <c r="BK456" i="3"/>
  <c r="N456" i="3"/>
  <c r="BI454" i="3"/>
  <c r="BH454" i="3"/>
  <c r="BG454" i="3"/>
  <c r="BF454" i="3"/>
  <c r="BE454" i="3"/>
  <c r="AA454" i="3"/>
  <c r="Y454" i="3"/>
  <c r="W454" i="3"/>
  <c r="BK454" i="3"/>
  <c r="N454" i="3"/>
  <c r="BI452" i="3"/>
  <c r="BH452" i="3"/>
  <c r="BG452" i="3"/>
  <c r="BF452" i="3"/>
  <c r="BE452" i="3"/>
  <c r="AA452" i="3"/>
  <c r="Y452" i="3"/>
  <c r="W452" i="3"/>
  <c r="BK452" i="3"/>
  <c r="N452" i="3"/>
  <c r="BI448" i="3"/>
  <c r="BH448" i="3"/>
  <c r="BG448" i="3"/>
  <c r="BF448" i="3"/>
  <c r="AA448" i="3"/>
  <c r="Y448" i="3"/>
  <c r="W448" i="3"/>
  <c r="BK448" i="3"/>
  <c r="N448" i="3"/>
  <c r="BE448" i="3" s="1"/>
  <c r="BI446" i="3"/>
  <c r="BH446" i="3"/>
  <c r="BG446" i="3"/>
  <c r="BF446" i="3"/>
  <c r="BE446" i="3"/>
  <c r="AA446" i="3"/>
  <c r="Y446" i="3"/>
  <c r="W446" i="3"/>
  <c r="BK446" i="3"/>
  <c r="N446" i="3"/>
  <c r="BI438" i="3"/>
  <c r="BH438" i="3"/>
  <c r="BG438" i="3"/>
  <c r="BF438" i="3"/>
  <c r="AA438" i="3"/>
  <c r="Y438" i="3"/>
  <c r="W438" i="3"/>
  <c r="BK438" i="3"/>
  <c r="N438" i="3"/>
  <c r="BE438" i="3" s="1"/>
  <c r="BI436" i="3"/>
  <c r="BH436" i="3"/>
  <c r="BG436" i="3"/>
  <c r="BF436" i="3"/>
  <c r="BE436" i="3"/>
  <c r="AA436" i="3"/>
  <c r="Y436" i="3"/>
  <c r="W436" i="3"/>
  <c r="BK436" i="3"/>
  <c r="N436" i="3"/>
  <c r="BI434" i="3"/>
  <c r="BH434" i="3"/>
  <c r="BG434" i="3"/>
  <c r="BF434" i="3"/>
  <c r="AA434" i="3"/>
  <c r="Y434" i="3"/>
  <c r="W434" i="3"/>
  <c r="BK434" i="3"/>
  <c r="N434" i="3"/>
  <c r="BE434" i="3" s="1"/>
  <c r="BI432" i="3"/>
  <c r="BH432" i="3"/>
  <c r="BG432" i="3"/>
  <c r="BF432" i="3"/>
  <c r="BE432" i="3"/>
  <c r="AA432" i="3"/>
  <c r="Y432" i="3"/>
  <c r="W432" i="3"/>
  <c r="BK432" i="3"/>
  <c r="N432" i="3"/>
  <c r="BI428" i="3"/>
  <c r="BH428" i="3"/>
  <c r="BG428" i="3"/>
  <c r="BF428" i="3"/>
  <c r="BE428" i="3"/>
  <c r="AA428" i="3"/>
  <c r="AA427" i="3" s="1"/>
  <c r="Y428" i="3"/>
  <c r="W428" i="3"/>
  <c r="BK428" i="3"/>
  <c r="N428" i="3"/>
  <c r="BI426" i="3"/>
  <c r="BH426" i="3"/>
  <c r="BG426" i="3"/>
  <c r="BF426" i="3"/>
  <c r="AA426" i="3"/>
  <c r="Y426" i="3"/>
  <c r="W426" i="3"/>
  <c r="BK426" i="3"/>
  <c r="N426" i="3"/>
  <c r="BE426" i="3" s="1"/>
  <c r="BI425" i="3"/>
  <c r="BH425" i="3"/>
  <c r="BG425" i="3"/>
  <c r="BF425" i="3"/>
  <c r="AA425" i="3"/>
  <c r="Y425" i="3"/>
  <c r="W425" i="3"/>
  <c r="BK425" i="3"/>
  <c r="N425" i="3"/>
  <c r="BE425" i="3" s="1"/>
  <c r="BI423" i="3"/>
  <c r="BH423" i="3"/>
  <c r="BG423" i="3"/>
  <c r="BF423" i="3"/>
  <c r="AA423" i="3"/>
  <c r="Y423" i="3"/>
  <c r="W423" i="3"/>
  <c r="BK423" i="3"/>
  <c r="N423" i="3"/>
  <c r="BE423" i="3" s="1"/>
  <c r="BI421" i="3"/>
  <c r="BH421" i="3"/>
  <c r="BG421" i="3"/>
  <c r="BF421" i="3"/>
  <c r="AA421" i="3"/>
  <c r="Y421" i="3"/>
  <c r="W421" i="3"/>
  <c r="BK421" i="3"/>
  <c r="N421" i="3"/>
  <c r="BE421" i="3" s="1"/>
  <c r="BI419" i="3"/>
  <c r="BH419" i="3"/>
  <c r="BG419" i="3"/>
  <c r="BF419" i="3"/>
  <c r="AA419" i="3"/>
  <c r="Y419" i="3"/>
  <c r="W419" i="3"/>
  <c r="BK419" i="3"/>
  <c r="N419" i="3"/>
  <c r="BE419" i="3" s="1"/>
  <c r="BI417" i="3"/>
  <c r="BH417" i="3"/>
  <c r="BG417" i="3"/>
  <c r="BF417" i="3"/>
  <c r="AA417" i="3"/>
  <c r="Y417" i="3"/>
  <c r="W417" i="3"/>
  <c r="BK417" i="3"/>
  <c r="N417" i="3"/>
  <c r="BE417" i="3" s="1"/>
  <c r="BI415" i="3"/>
  <c r="BH415" i="3"/>
  <c r="BG415" i="3"/>
  <c r="BF415" i="3"/>
  <c r="AA415" i="3"/>
  <c r="Y415" i="3"/>
  <c r="W415" i="3"/>
  <c r="BK415" i="3"/>
  <c r="N415" i="3"/>
  <c r="BE415" i="3" s="1"/>
  <c r="BI413" i="3"/>
  <c r="BH413" i="3"/>
  <c r="BG413" i="3"/>
  <c r="BF413" i="3"/>
  <c r="AA413" i="3"/>
  <c r="Y413" i="3"/>
  <c r="W413" i="3"/>
  <c r="BK413" i="3"/>
  <c r="N413" i="3"/>
  <c r="BE413" i="3" s="1"/>
  <c r="BI411" i="3"/>
  <c r="BH411" i="3"/>
  <c r="BG411" i="3"/>
  <c r="BF411" i="3"/>
  <c r="BE411" i="3"/>
  <c r="AA411" i="3"/>
  <c r="Y411" i="3"/>
  <c r="W411" i="3"/>
  <c r="BK411" i="3"/>
  <c r="N411" i="3"/>
  <c r="BI410" i="3"/>
  <c r="BH410" i="3"/>
  <c r="BG410" i="3"/>
  <c r="BF410" i="3"/>
  <c r="AA410" i="3"/>
  <c r="Y410" i="3"/>
  <c r="W410" i="3"/>
  <c r="BK410" i="3"/>
  <c r="N410" i="3"/>
  <c r="BE410" i="3" s="1"/>
  <c r="BI409" i="3"/>
  <c r="BH409" i="3"/>
  <c r="BG409" i="3"/>
  <c r="BF409" i="3"/>
  <c r="AA409" i="3"/>
  <c r="Y409" i="3"/>
  <c r="W409" i="3"/>
  <c r="BK409" i="3"/>
  <c r="N409" i="3"/>
  <c r="BE409" i="3" s="1"/>
  <c r="BI407" i="3"/>
  <c r="BH407" i="3"/>
  <c r="BG407" i="3"/>
  <c r="BF407" i="3"/>
  <c r="BE407" i="3"/>
  <c r="AA407" i="3"/>
  <c r="Y407" i="3"/>
  <c r="W407" i="3"/>
  <c r="BK407" i="3"/>
  <c r="N407" i="3"/>
  <c r="BI406" i="3"/>
  <c r="BH406" i="3"/>
  <c r="BG406" i="3"/>
  <c r="BF406" i="3"/>
  <c r="BE406" i="3"/>
  <c r="AA406" i="3"/>
  <c r="Y406" i="3"/>
  <c r="W406" i="3"/>
  <c r="BK406" i="3"/>
  <c r="N406" i="3"/>
  <c r="BI404" i="3"/>
  <c r="BH404" i="3"/>
  <c r="BG404" i="3"/>
  <c r="BF404" i="3"/>
  <c r="BE404" i="3"/>
  <c r="AA404" i="3"/>
  <c r="AA403" i="3" s="1"/>
  <c r="Y404" i="3"/>
  <c r="W404" i="3"/>
  <c r="BK404" i="3"/>
  <c r="N404" i="3"/>
  <c r="BI401" i="3"/>
  <c r="BH401" i="3"/>
  <c r="BG401" i="3"/>
  <c r="BF401" i="3"/>
  <c r="AA401" i="3"/>
  <c r="AA400" i="3" s="1"/>
  <c r="Y401" i="3"/>
  <c r="Y400" i="3" s="1"/>
  <c r="W401" i="3"/>
  <c r="W400" i="3" s="1"/>
  <c r="BK401" i="3"/>
  <c r="BK400" i="3" s="1"/>
  <c r="N400" i="3" s="1"/>
  <c r="N100" i="3" s="1"/>
  <c r="N401" i="3"/>
  <c r="BE401" i="3" s="1"/>
  <c r="BI399" i="3"/>
  <c r="BH399" i="3"/>
  <c r="BG399" i="3"/>
  <c r="BF399" i="3"/>
  <c r="AA399" i="3"/>
  <c r="Y399" i="3"/>
  <c r="W399" i="3"/>
  <c r="BK399" i="3"/>
  <c r="N399" i="3"/>
  <c r="BE399" i="3" s="1"/>
  <c r="BI398" i="3"/>
  <c r="BH398" i="3"/>
  <c r="BG398" i="3"/>
  <c r="BF398" i="3"/>
  <c r="AA398" i="3"/>
  <c r="Y398" i="3"/>
  <c r="W398" i="3"/>
  <c r="BK398" i="3"/>
  <c r="N398" i="3"/>
  <c r="BE398" i="3" s="1"/>
  <c r="BI397" i="3"/>
  <c r="BH397" i="3"/>
  <c r="BG397" i="3"/>
  <c r="BF397" i="3"/>
  <c r="AA397" i="3"/>
  <c r="Y397" i="3"/>
  <c r="W397" i="3"/>
  <c r="BK397" i="3"/>
  <c r="N397" i="3"/>
  <c r="BE397" i="3" s="1"/>
  <c r="BI396" i="3"/>
  <c r="BH396" i="3"/>
  <c r="BG396" i="3"/>
  <c r="BF396" i="3"/>
  <c r="AA396" i="3"/>
  <c r="Y396" i="3"/>
  <c r="W396" i="3"/>
  <c r="BK396" i="3"/>
  <c r="N396" i="3"/>
  <c r="BE396" i="3" s="1"/>
  <c r="BI395" i="3"/>
  <c r="BH395" i="3"/>
  <c r="BG395" i="3"/>
  <c r="BF395" i="3"/>
  <c r="AA395" i="3"/>
  <c r="Y395" i="3"/>
  <c r="W395" i="3"/>
  <c r="BK395" i="3"/>
  <c r="N395" i="3"/>
  <c r="BE395" i="3" s="1"/>
  <c r="BI394" i="3"/>
  <c r="BH394" i="3"/>
  <c r="BG394" i="3"/>
  <c r="BF394" i="3"/>
  <c r="AA394" i="3"/>
  <c r="Y394" i="3"/>
  <c r="W394" i="3"/>
  <c r="BK394" i="3"/>
  <c r="N394" i="3"/>
  <c r="BE394" i="3" s="1"/>
  <c r="BI393" i="3"/>
  <c r="BH393" i="3"/>
  <c r="BG393" i="3"/>
  <c r="BF393" i="3"/>
  <c r="AA393" i="3"/>
  <c r="Y393" i="3"/>
  <c r="W393" i="3"/>
  <c r="BK393" i="3"/>
  <c r="N393" i="3"/>
  <c r="BE393" i="3" s="1"/>
  <c r="BI392" i="3"/>
  <c r="BH392" i="3"/>
  <c r="BG392" i="3"/>
  <c r="BF392" i="3"/>
  <c r="AA392" i="3"/>
  <c r="Y392" i="3"/>
  <c r="W392" i="3"/>
  <c r="BK392" i="3"/>
  <c r="N392" i="3"/>
  <c r="BE392" i="3" s="1"/>
  <c r="BI388" i="3"/>
  <c r="BH388" i="3"/>
  <c r="BG388" i="3"/>
  <c r="BF388" i="3"/>
  <c r="AA388" i="3"/>
  <c r="Y388" i="3"/>
  <c r="W388" i="3"/>
  <c r="BK388" i="3"/>
  <c r="N388" i="3"/>
  <c r="BE388" i="3" s="1"/>
  <c r="BI384" i="3"/>
  <c r="BH384" i="3"/>
  <c r="BG384" i="3"/>
  <c r="BF384" i="3"/>
  <c r="BE384" i="3"/>
  <c r="AA384" i="3"/>
  <c r="Y384" i="3"/>
  <c r="W384" i="3"/>
  <c r="BK384" i="3"/>
  <c r="N384" i="3"/>
  <c r="BI381" i="3"/>
  <c r="BH381" i="3"/>
  <c r="BG381" i="3"/>
  <c r="BF381" i="3"/>
  <c r="AA381" i="3"/>
  <c r="Y381" i="3"/>
  <c r="W381" i="3"/>
  <c r="W380" i="3" s="1"/>
  <c r="BK381" i="3"/>
  <c r="N381" i="3"/>
  <c r="BE381" i="3" s="1"/>
  <c r="BI379" i="3"/>
  <c r="BH379" i="3"/>
  <c r="BG379" i="3"/>
  <c r="BF379" i="3"/>
  <c r="AA379" i="3"/>
  <c r="Y379" i="3"/>
  <c r="W379" i="3"/>
  <c r="BK379" i="3"/>
  <c r="N379" i="3"/>
  <c r="BE379" i="3" s="1"/>
  <c r="BI378" i="3"/>
  <c r="BH378" i="3"/>
  <c r="BG378" i="3"/>
  <c r="BF378" i="3"/>
  <c r="AA378" i="3"/>
  <c r="Y378" i="3"/>
  <c r="W378" i="3"/>
  <c r="BK378" i="3"/>
  <c r="N378" i="3"/>
  <c r="BE378" i="3" s="1"/>
  <c r="BI377" i="3"/>
  <c r="BH377" i="3"/>
  <c r="BG377" i="3"/>
  <c r="BF377" i="3"/>
  <c r="AA377" i="3"/>
  <c r="Y377" i="3"/>
  <c r="W377" i="3"/>
  <c r="BK377" i="3"/>
  <c r="N377" i="3"/>
  <c r="BE377" i="3" s="1"/>
  <c r="BI356" i="3"/>
  <c r="BH356" i="3"/>
  <c r="BG356" i="3"/>
  <c r="BF356" i="3"/>
  <c r="AA356" i="3"/>
  <c r="Y356" i="3"/>
  <c r="W356" i="3"/>
  <c r="BK356" i="3"/>
  <c r="N356" i="3"/>
  <c r="BE356" i="3" s="1"/>
  <c r="BI351" i="3"/>
  <c r="BH351" i="3"/>
  <c r="BG351" i="3"/>
  <c r="BF351" i="3"/>
  <c r="AA351" i="3"/>
  <c r="Y351" i="3"/>
  <c r="W351" i="3"/>
  <c r="BK351" i="3"/>
  <c r="N351" i="3"/>
  <c r="BE351" i="3" s="1"/>
  <c r="BI335" i="3"/>
  <c r="BH335" i="3"/>
  <c r="BG335" i="3"/>
  <c r="BF335" i="3"/>
  <c r="AA335" i="3"/>
  <c r="Y335" i="3"/>
  <c r="W335" i="3"/>
  <c r="BK335" i="3"/>
  <c r="N335" i="3"/>
  <c r="BE335" i="3" s="1"/>
  <c r="BI319" i="3"/>
  <c r="BH319" i="3"/>
  <c r="BG319" i="3"/>
  <c r="BF319" i="3"/>
  <c r="AA319" i="3"/>
  <c r="Y319" i="3"/>
  <c r="W319" i="3"/>
  <c r="BK319" i="3"/>
  <c r="N319" i="3"/>
  <c r="BE319" i="3" s="1"/>
  <c r="BI313" i="3"/>
  <c r="BH313" i="3"/>
  <c r="BG313" i="3"/>
  <c r="BF313" i="3"/>
  <c r="AA313" i="3"/>
  <c r="Y313" i="3"/>
  <c r="W313" i="3"/>
  <c r="BK313" i="3"/>
  <c r="N313" i="3"/>
  <c r="BE313" i="3" s="1"/>
  <c r="BI312" i="3"/>
  <c r="BH312" i="3"/>
  <c r="BG312" i="3"/>
  <c r="BF312" i="3"/>
  <c r="AA312" i="3"/>
  <c r="Y312" i="3"/>
  <c r="W312" i="3"/>
  <c r="BK312" i="3"/>
  <c r="N312" i="3"/>
  <c r="BE312" i="3" s="1"/>
  <c r="BI286" i="3"/>
  <c r="BH286" i="3"/>
  <c r="BG286" i="3"/>
  <c r="BF286" i="3"/>
  <c r="AA286" i="3"/>
  <c r="AA285" i="3" s="1"/>
  <c r="Y286" i="3"/>
  <c r="W286" i="3"/>
  <c r="BK286" i="3"/>
  <c r="N286" i="3"/>
  <c r="BE286" i="3" s="1"/>
  <c r="BI284" i="3"/>
  <c r="BH284" i="3"/>
  <c r="BG284" i="3"/>
  <c r="BF284" i="3"/>
  <c r="AA284" i="3"/>
  <c r="Y284" i="3"/>
  <c r="W284" i="3"/>
  <c r="BK284" i="3"/>
  <c r="N284" i="3"/>
  <c r="BE284" i="3" s="1"/>
  <c r="BI283" i="3"/>
  <c r="BH283" i="3"/>
  <c r="BG283" i="3"/>
  <c r="BF283" i="3"/>
  <c r="AA283" i="3"/>
  <c r="Y283" i="3"/>
  <c r="W283" i="3"/>
  <c r="BK283" i="3"/>
  <c r="N283" i="3"/>
  <c r="BE283" i="3" s="1"/>
  <c r="BI278" i="3"/>
  <c r="BH278" i="3"/>
  <c r="BG278" i="3"/>
  <c r="BF278" i="3"/>
  <c r="AA278" i="3"/>
  <c r="Y278" i="3"/>
  <c r="W278" i="3"/>
  <c r="BK278" i="3"/>
  <c r="N278" i="3"/>
  <c r="BE278" i="3" s="1"/>
  <c r="BI277" i="3"/>
  <c r="BH277" i="3"/>
  <c r="BG277" i="3"/>
  <c r="BF277" i="3"/>
  <c r="AA277" i="3"/>
  <c r="Y277" i="3"/>
  <c r="W277" i="3"/>
  <c r="BK277" i="3"/>
  <c r="N277" i="3"/>
  <c r="BE277" i="3" s="1"/>
  <c r="BI245" i="3"/>
  <c r="BH245" i="3"/>
  <c r="BG245" i="3"/>
  <c r="BF245" i="3"/>
  <c r="AA245" i="3"/>
  <c r="Y245" i="3"/>
  <c r="W245" i="3"/>
  <c r="BK245" i="3"/>
  <c r="N245" i="3"/>
  <c r="BE245" i="3" s="1"/>
  <c r="BI244" i="3"/>
  <c r="BH244" i="3"/>
  <c r="BG244" i="3"/>
  <c r="BF244" i="3"/>
  <c r="AA244" i="3"/>
  <c r="Y244" i="3"/>
  <c r="W244" i="3"/>
  <c r="BK244" i="3"/>
  <c r="N244" i="3"/>
  <c r="BE244" i="3" s="1"/>
  <c r="BI212" i="3"/>
  <c r="BH212" i="3"/>
  <c r="BG212" i="3"/>
  <c r="BF212" i="3"/>
  <c r="AA212" i="3"/>
  <c r="Y212" i="3"/>
  <c r="W212" i="3"/>
  <c r="BK212" i="3"/>
  <c r="N212" i="3"/>
  <c r="BE212" i="3" s="1"/>
  <c r="BI211" i="3"/>
  <c r="BH211" i="3"/>
  <c r="BG211" i="3"/>
  <c r="BF211" i="3"/>
  <c r="AA211" i="3"/>
  <c r="Y211" i="3"/>
  <c r="W211" i="3"/>
  <c r="BK211" i="3"/>
  <c r="N211" i="3"/>
  <c r="BE211" i="3" s="1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BE206" i="3"/>
  <c r="AA206" i="3"/>
  <c r="Y206" i="3"/>
  <c r="W206" i="3"/>
  <c r="BK206" i="3"/>
  <c r="N206" i="3"/>
  <c r="BI202" i="3"/>
  <c r="BH202" i="3"/>
  <c r="BG202" i="3"/>
  <c r="BF202" i="3"/>
  <c r="AA202" i="3"/>
  <c r="Y202" i="3"/>
  <c r="W202" i="3"/>
  <c r="BK202" i="3"/>
  <c r="N202" i="3"/>
  <c r="BE202" i="3" s="1"/>
  <c r="BI197" i="3"/>
  <c r="BH197" i="3"/>
  <c r="BG197" i="3"/>
  <c r="BF197" i="3"/>
  <c r="AA197" i="3"/>
  <c r="Y197" i="3"/>
  <c r="W197" i="3"/>
  <c r="W196" i="3" s="1"/>
  <c r="BK197" i="3"/>
  <c r="N197" i="3"/>
  <c r="BE197" i="3" s="1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AA193" i="3"/>
  <c r="AA192" i="3" s="1"/>
  <c r="Y193" i="3"/>
  <c r="W193" i="3"/>
  <c r="W192" i="3" s="1"/>
  <c r="BK193" i="3"/>
  <c r="N193" i="3"/>
  <c r="BE193" i="3" s="1"/>
  <c r="BI188" i="3"/>
  <c r="BH188" i="3"/>
  <c r="BG188" i="3"/>
  <c r="BF188" i="3"/>
  <c r="AA188" i="3"/>
  <c r="Y188" i="3"/>
  <c r="W188" i="3"/>
  <c r="BK188" i="3"/>
  <c r="N188" i="3"/>
  <c r="BE188" i="3" s="1"/>
  <c r="BI187" i="3"/>
  <c r="BH187" i="3"/>
  <c r="BG187" i="3"/>
  <c r="BF187" i="3"/>
  <c r="AA187" i="3"/>
  <c r="Y187" i="3"/>
  <c r="W187" i="3"/>
  <c r="BK187" i="3"/>
  <c r="N187" i="3"/>
  <c r="BE187" i="3" s="1"/>
  <c r="BI186" i="3"/>
  <c r="BH186" i="3"/>
  <c r="BG186" i="3"/>
  <c r="BF186" i="3"/>
  <c r="AA186" i="3"/>
  <c r="Y186" i="3"/>
  <c r="W186" i="3"/>
  <c r="BK186" i="3"/>
  <c r="N186" i="3"/>
  <c r="BE186" i="3" s="1"/>
  <c r="BI185" i="3"/>
  <c r="BH185" i="3"/>
  <c r="BG185" i="3"/>
  <c r="BF185" i="3"/>
  <c r="AA185" i="3"/>
  <c r="Y185" i="3"/>
  <c r="W185" i="3"/>
  <c r="BK185" i="3"/>
  <c r="N185" i="3"/>
  <c r="BE185" i="3" s="1"/>
  <c r="BI183" i="3"/>
  <c r="BH183" i="3"/>
  <c r="BG183" i="3"/>
  <c r="BF183" i="3"/>
  <c r="AA183" i="3"/>
  <c r="Y183" i="3"/>
  <c r="W183" i="3"/>
  <c r="BK183" i="3"/>
  <c r="N183" i="3"/>
  <c r="BE183" i="3" s="1"/>
  <c r="BI181" i="3"/>
  <c r="BH181" i="3"/>
  <c r="BG181" i="3"/>
  <c r="BF181" i="3"/>
  <c r="AA181" i="3"/>
  <c r="Y181" i="3"/>
  <c r="W181" i="3"/>
  <c r="BK181" i="3"/>
  <c r="N181" i="3"/>
  <c r="BE181" i="3" s="1"/>
  <c r="BI180" i="3"/>
  <c r="BH180" i="3"/>
  <c r="BG180" i="3"/>
  <c r="BF180" i="3"/>
  <c r="AA180" i="3"/>
  <c r="AA179" i="3" s="1"/>
  <c r="Y180" i="3"/>
  <c r="W180" i="3"/>
  <c r="BK180" i="3"/>
  <c r="N180" i="3"/>
  <c r="BE180" i="3" s="1"/>
  <c r="BI175" i="3"/>
  <c r="BH175" i="3"/>
  <c r="BG175" i="3"/>
  <c r="BF175" i="3"/>
  <c r="AA175" i="3"/>
  <c r="Y175" i="3"/>
  <c r="W175" i="3"/>
  <c r="BK175" i="3"/>
  <c r="N175" i="3"/>
  <c r="BE175" i="3" s="1"/>
  <c r="BI171" i="3"/>
  <c r="BH171" i="3"/>
  <c r="BG171" i="3"/>
  <c r="BF171" i="3"/>
  <c r="AA171" i="3"/>
  <c r="Y171" i="3"/>
  <c r="W171" i="3"/>
  <c r="BK171" i="3"/>
  <c r="N171" i="3"/>
  <c r="BE171" i="3" s="1"/>
  <c r="BI170" i="3"/>
  <c r="BH170" i="3"/>
  <c r="BG170" i="3"/>
  <c r="BF170" i="3"/>
  <c r="AA170" i="3"/>
  <c r="Y170" i="3"/>
  <c r="W170" i="3"/>
  <c r="BK170" i="3"/>
  <c r="N170" i="3"/>
  <c r="BE170" i="3" s="1"/>
  <c r="BI166" i="3"/>
  <c r="BH166" i="3"/>
  <c r="BG166" i="3"/>
  <c r="BF166" i="3"/>
  <c r="AA166" i="3"/>
  <c r="AA165" i="3" s="1"/>
  <c r="Y166" i="3"/>
  <c r="W166" i="3"/>
  <c r="BK166" i="3"/>
  <c r="N166" i="3"/>
  <c r="BE166" i="3" s="1"/>
  <c r="BI152" i="3"/>
  <c r="BH152" i="3"/>
  <c r="BG152" i="3"/>
  <c r="BF152" i="3"/>
  <c r="AA152" i="3"/>
  <c r="Y152" i="3"/>
  <c r="W152" i="3"/>
  <c r="BK152" i="3"/>
  <c r="N152" i="3"/>
  <c r="BE152" i="3" s="1"/>
  <c r="BI148" i="3"/>
  <c r="BH148" i="3"/>
  <c r="BG148" i="3"/>
  <c r="BF148" i="3"/>
  <c r="AA148" i="3"/>
  <c r="Y148" i="3"/>
  <c r="Y147" i="3" s="1"/>
  <c r="W148" i="3"/>
  <c r="W147" i="3" s="1"/>
  <c r="BK148" i="3"/>
  <c r="N148" i="3"/>
  <c r="BE148" i="3" s="1"/>
  <c r="BI143" i="3"/>
  <c r="BH143" i="3"/>
  <c r="BG143" i="3"/>
  <c r="BF143" i="3"/>
  <c r="AA143" i="3"/>
  <c r="Y143" i="3"/>
  <c r="W143" i="3"/>
  <c r="BK143" i="3"/>
  <c r="N143" i="3"/>
  <c r="BE143" i="3" s="1"/>
  <c r="BI130" i="3"/>
  <c r="BH130" i="3"/>
  <c r="BG130" i="3"/>
  <c r="BF130" i="3"/>
  <c r="AA130" i="3"/>
  <c r="Y130" i="3"/>
  <c r="Y129" i="3" s="1"/>
  <c r="W130" i="3"/>
  <c r="W129" i="3" s="1"/>
  <c r="BK130" i="3"/>
  <c r="N130" i="3"/>
  <c r="BE130" i="3" s="1"/>
  <c r="M124" i="3"/>
  <c r="M123" i="3"/>
  <c r="F123" i="3"/>
  <c r="F121" i="3"/>
  <c r="F119" i="3"/>
  <c r="M29" i="3"/>
  <c r="AS90" i="1" s="1"/>
  <c r="AS88" i="1" s="1"/>
  <c r="AS87" i="1" s="1"/>
  <c r="M85" i="3"/>
  <c r="M84" i="3"/>
  <c r="F84" i="3"/>
  <c r="F82" i="3"/>
  <c r="F80" i="3"/>
  <c r="O16" i="3"/>
  <c r="E16" i="3"/>
  <c r="F85" i="3" s="1"/>
  <c r="O15" i="3"/>
  <c r="O10" i="3"/>
  <c r="M121" i="3" s="1"/>
  <c r="F6" i="3"/>
  <c r="W980" i="2"/>
  <c r="AY89" i="1"/>
  <c r="AX89" i="1"/>
  <c r="BI983" i="2"/>
  <c r="BH983" i="2"/>
  <c r="BG983" i="2"/>
  <c r="BF983" i="2"/>
  <c r="AA983" i="2"/>
  <c r="AA980" i="2" s="1"/>
  <c r="Y983" i="2"/>
  <c r="W983" i="2"/>
  <c r="BK983" i="2"/>
  <c r="N983" i="2"/>
  <c r="BE983" i="2" s="1"/>
  <c r="BI981" i="2"/>
  <c r="BH981" i="2"/>
  <c r="BG981" i="2"/>
  <c r="BF981" i="2"/>
  <c r="AA981" i="2"/>
  <c r="Y981" i="2"/>
  <c r="Y980" i="2" s="1"/>
  <c r="W981" i="2"/>
  <c r="BK981" i="2"/>
  <c r="N981" i="2"/>
  <c r="BE981" i="2" s="1"/>
  <c r="BI978" i="2"/>
  <c r="BH978" i="2"/>
  <c r="BG978" i="2"/>
  <c r="BF978" i="2"/>
  <c r="AA978" i="2"/>
  <c r="Y978" i="2"/>
  <c r="W978" i="2"/>
  <c r="BK978" i="2"/>
  <c r="N978" i="2"/>
  <c r="BE978" i="2" s="1"/>
  <c r="BI976" i="2"/>
  <c r="BH976" i="2"/>
  <c r="BG976" i="2"/>
  <c r="BF976" i="2"/>
  <c r="AA976" i="2"/>
  <c r="Y976" i="2"/>
  <c r="W976" i="2"/>
  <c r="BK976" i="2"/>
  <c r="N976" i="2"/>
  <c r="BE976" i="2" s="1"/>
  <c r="BI974" i="2"/>
  <c r="BH974" i="2"/>
  <c r="BG974" i="2"/>
  <c r="BF974" i="2"/>
  <c r="AA974" i="2"/>
  <c r="Y974" i="2"/>
  <c r="W974" i="2"/>
  <c r="BK974" i="2"/>
  <c r="N974" i="2"/>
  <c r="BE974" i="2" s="1"/>
  <c r="BI972" i="2"/>
  <c r="BH972" i="2"/>
  <c r="BG972" i="2"/>
  <c r="BF972" i="2"/>
  <c r="AA972" i="2"/>
  <c r="Y972" i="2"/>
  <c r="W972" i="2"/>
  <c r="BK972" i="2"/>
  <c r="N972" i="2"/>
  <c r="BE972" i="2" s="1"/>
  <c r="BI970" i="2"/>
  <c r="BH970" i="2"/>
  <c r="BG970" i="2"/>
  <c r="BF970" i="2"/>
  <c r="AA970" i="2"/>
  <c r="Y970" i="2"/>
  <c r="W970" i="2"/>
  <c r="BK970" i="2"/>
  <c r="N970" i="2"/>
  <c r="BE970" i="2" s="1"/>
  <c r="BI950" i="2"/>
  <c r="BH950" i="2"/>
  <c r="BG950" i="2"/>
  <c r="BF950" i="2"/>
  <c r="AA950" i="2"/>
  <c r="AA949" i="2" s="1"/>
  <c r="Y950" i="2"/>
  <c r="Y949" i="2" s="1"/>
  <c r="W950" i="2"/>
  <c r="W949" i="2" s="1"/>
  <c r="BK950" i="2"/>
  <c r="BK949" i="2" s="1"/>
  <c r="N949" i="2" s="1"/>
  <c r="N106" i="2" s="1"/>
  <c r="N950" i="2"/>
  <c r="BE950" i="2" s="1"/>
  <c r="BI948" i="2"/>
  <c r="BH948" i="2"/>
  <c r="BG948" i="2"/>
  <c r="BF948" i="2"/>
  <c r="AA948" i="2"/>
  <c r="Y948" i="2"/>
  <c r="W948" i="2"/>
  <c r="BK948" i="2"/>
  <c r="N948" i="2"/>
  <c r="BE948" i="2" s="1"/>
  <c r="BI947" i="2"/>
  <c r="BH947" i="2"/>
  <c r="BG947" i="2"/>
  <c r="BF947" i="2"/>
  <c r="AA947" i="2"/>
  <c r="Y947" i="2"/>
  <c r="W947" i="2"/>
  <c r="BK947" i="2"/>
  <c r="N947" i="2"/>
  <c r="BE947" i="2" s="1"/>
  <c r="BI946" i="2"/>
  <c r="BH946" i="2"/>
  <c r="BG946" i="2"/>
  <c r="BF946" i="2"/>
  <c r="AA946" i="2"/>
  <c r="Y946" i="2"/>
  <c r="W946" i="2"/>
  <c r="BK946" i="2"/>
  <c r="N946" i="2"/>
  <c r="BE946" i="2" s="1"/>
  <c r="BI945" i="2"/>
  <c r="BH945" i="2"/>
  <c r="BG945" i="2"/>
  <c r="BF945" i="2"/>
  <c r="AA945" i="2"/>
  <c r="Y945" i="2"/>
  <c r="W945" i="2"/>
  <c r="BK945" i="2"/>
  <c r="N945" i="2"/>
  <c r="BE945" i="2" s="1"/>
  <c r="BI943" i="2"/>
  <c r="BH943" i="2"/>
  <c r="BG943" i="2"/>
  <c r="BF943" i="2"/>
  <c r="AA943" i="2"/>
  <c r="Y943" i="2"/>
  <c r="W943" i="2"/>
  <c r="BK943" i="2"/>
  <c r="N943" i="2"/>
  <c r="BE943" i="2" s="1"/>
  <c r="BI939" i="2"/>
  <c r="BH939" i="2"/>
  <c r="BG939" i="2"/>
  <c r="BF939" i="2"/>
  <c r="BE939" i="2"/>
  <c r="AA939" i="2"/>
  <c r="Y939" i="2"/>
  <c r="W939" i="2"/>
  <c r="BK939" i="2"/>
  <c r="N939" i="2"/>
  <c r="BI934" i="2"/>
  <c r="BH934" i="2"/>
  <c r="BG934" i="2"/>
  <c r="BF934" i="2"/>
  <c r="AA934" i="2"/>
  <c r="Y934" i="2"/>
  <c r="W934" i="2"/>
  <c r="BK934" i="2"/>
  <c r="N934" i="2"/>
  <c r="BE934" i="2" s="1"/>
  <c r="BI933" i="2"/>
  <c r="BH933" i="2"/>
  <c r="BG933" i="2"/>
  <c r="BF933" i="2"/>
  <c r="AA933" i="2"/>
  <c r="Y933" i="2"/>
  <c r="W933" i="2"/>
  <c r="BK933" i="2"/>
  <c r="N933" i="2"/>
  <c r="BE933" i="2" s="1"/>
  <c r="BI932" i="2"/>
  <c r="BH932" i="2"/>
  <c r="BG932" i="2"/>
  <c r="BF932" i="2"/>
  <c r="AA932" i="2"/>
  <c r="Y932" i="2"/>
  <c r="W932" i="2"/>
  <c r="BK932" i="2"/>
  <c r="N932" i="2"/>
  <c r="BE932" i="2" s="1"/>
  <c r="BI931" i="2"/>
  <c r="BH931" i="2"/>
  <c r="BG931" i="2"/>
  <c r="BF931" i="2"/>
  <c r="AA931" i="2"/>
  <c r="Y931" i="2"/>
  <c r="W931" i="2"/>
  <c r="BK931" i="2"/>
  <c r="N931" i="2"/>
  <c r="BE931" i="2" s="1"/>
  <c r="BI930" i="2"/>
  <c r="BH930" i="2"/>
  <c r="BG930" i="2"/>
  <c r="BF930" i="2"/>
  <c r="AA930" i="2"/>
  <c r="Y930" i="2"/>
  <c r="W930" i="2"/>
  <c r="BK930" i="2"/>
  <c r="N930" i="2"/>
  <c r="BE930" i="2" s="1"/>
  <c r="BI929" i="2"/>
  <c r="BH929" i="2"/>
  <c r="BG929" i="2"/>
  <c r="BF929" i="2"/>
  <c r="AA929" i="2"/>
  <c r="Y929" i="2"/>
  <c r="W929" i="2"/>
  <c r="BK929" i="2"/>
  <c r="N929" i="2"/>
  <c r="BE929" i="2" s="1"/>
  <c r="BI928" i="2"/>
  <c r="BH928" i="2"/>
  <c r="BG928" i="2"/>
  <c r="BF928" i="2"/>
  <c r="AA928" i="2"/>
  <c r="Y928" i="2"/>
  <c r="W928" i="2"/>
  <c r="BK928" i="2"/>
  <c r="N928" i="2"/>
  <c r="BE928" i="2" s="1"/>
  <c r="BI927" i="2"/>
  <c r="BH927" i="2"/>
  <c r="BG927" i="2"/>
  <c r="BF927" i="2"/>
  <c r="BE927" i="2"/>
  <c r="AA927" i="2"/>
  <c r="Y927" i="2"/>
  <c r="W927" i="2"/>
  <c r="BK927" i="2"/>
  <c r="N927" i="2"/>
  <c r="BI926" i="2"/>
  <c r="BH926" i="2"/>
  <c r="BG926" i="2"/>
  <c r="BF926" i="2"/>
  <c r="AA926" i="2"/>
  <c r="Y926" i="2"/>
  <c r="W926" i="2"/>
  <c r="BK926" i="2"/>
  <c r="N926" i="2"/>
  <c r="BE926" i="2" s="1"/>
  <c r="BI922" i="2"/>
  <c r="BH922" i="2"/>
  <c r="BG922" i="2"/>
  <c r="BF922" i="2"/>
  <c r="AA922" i="2"/>
  <c r="Y922" i="2"/>
  <c r="W922" i="2"/>
  <c r="BK922" i="2"/>
  <c r="N922" i="2"/>
  <c r="BE922" i="2" s="1"/>
  <c r="BI921" i="2"/>
  <c r="BH921" i="2"/>
  <c r="BG921" i="2"/>
  <c r="BF921" i="2"/>
  <c r="AA921" i="2"/>
  <c r="Y921" i="2"/>
  <c r="W921" i="2"/>
  <c r="BK921" i="2"/>
  <c r="N921" i="2"/>
  <c r="BE921" i="2" s="1"/>
  <c r="BI916" i="2"/>
  <c r="BH916" i="2"/>
  <c r="BG916" i="2"/>
  <c r="BF916" i="2"/>
  <c r="AA916" i="2"/>
  <c r="Y916" i="2"/>
  <c r="W916" i="2"/>
  <c r="BK916" i="2"/>
  <c r="N916" i="2"/>
  <c r="BE916" i="2" s="1"/>
  <c r="BI911" i="2"/>
  <c r="BH911" i="2"/>
  <c r="BG911" i="2"/>
  <c r="BF911" i="2"/>
  <c r="AA911" i="2"/>
  <c r="Y911" i="2"/>
  <c r="W911" i="2"/>
  <c r="BK911" i="2"/>
  <c r="N911" i="2"/>
  <c r="BE911" i="2" s="1"/>
  <c r="BI910" i="2"/>
  <c r="BH910" i="2"/>
  <c r="BG910" i="2"/>
  <c r="BF910" i="2"/>
  <c r="BE910" i="2"/>
  <c r="AA910" i="2"/>
  <c r="Y910" i="2"/>
  <c r="W910" i="2"/>
  <c r="BK910" i="2"/>
  <c r="N910" i="2"/>
  <c r="BI905" i="2"/>
  <c r="BH905" i="2"/>
  <c r="BG905" i="2"/>
  <c r="BF905" i="2"/>
  <c r="AA905" i="2"/>
  <c r="Y905" i="2"/>
  <c r="W905" i="2"/>
  <c r="BK905" i="2"/>
  <c r="N905" i="2"/>
  <c r="BE905" i="2" s="1"/>
  <c r="BI900" i="2"/>
  <c r="BH900" i="2"/>
  <c r="BG900" i="2"/>
  <c r="BF900" i="2"/>
  <c r="BE900" i="2"/>
  <c r="AA900" i="2"/>
  <c r="Y900" i="2"/>
  <c r="W900" i="2"/>
  <c r="W899" i="2" s="1"/>
  <c r="BK900" i="2"/>
  <c r="N900" i="2"/>
  <c r="BI898" i="2"/>
  <c r="BH898" i="2"/>
  <c r="BG898" i="2"/>
  <c r="BF898" i="2"/>
  <c r="AA898" i="2"/>
  <c r="Y898" i="2"/>
  <c r="W898" i="2"/>
  <c r="BK898" i="2"/>
  <c r="N898" i="2"/>
  <c r="BE898" i="2" s="1"/>
  <c r="BI897" i="2"/>
  <c r="BH897" i="2"/>
  <c r="BG897" i="2"/>
  <c r="BF897" i="2"/>
  <c r="AA897" i="2"/>
  <c r="Y897" i="2"/>
  <c r="W897" i="2"/>
  <c r="BK897" i="2"/>
  <c r="N897" i="2"/>
  <c r="BE897" i="2" s="1"/>
  <c r="BI895" i="2"/>
  <c r="BH895" i="2"/>
  <c r="BG895" i="2"/>
  <c r="BF895" i="2"/>
  <c r="AA895" i="2"/>
  <c r="Y895" i="2"/>
  <c r="W895" i="2"/>
  <c r="BK895" i="2"/>
  <c r="N895" i="2"/>
  <c r="BE895" i="2" s="1"/>
  <c r="BI893" i="2"/>
  <c r="BH893" i="2"/>
  <c r="BG893" i="2"/>
  <c r="BF893" i="2"/>
  <c r="AA893" i="2"/>
  <c r="Y893" i="2"/>
  <c r="W893" i="2"/>
  <c r="BK893" i="2"/>
  <c r="N893" i="2"/>
  <c r="BE893" i="2" s="1"/>
  <c r="BI892" i="2"/>
  <c r="BH892" i="2"/>
  <c r="BG892" i="2"/>
  <c r="BF892" i="2"/>
  <c r="AA892" i="2"/>
  <c r="Y892" i="2"/>
  <c r="W892" i="2"/>
  <c r="BK892" i="2"/>
  <c r="N892" i="2"/>
  <c r="BE892" i="2" s="1"/>
  <c r="BI890" i="2"/>
  <c r="BH890" i="2"/>
  <c r="BG890" i="2"/>
  <c r="BF890" i="2"/>
  <c r="AA890" i="2"/>
  <c r="Y890" i="2"/>
  <c r="W890" i="2"/>
  <c r="BK890" i="2"/>
  <c r="N890" i="2"/>
  <c r="BE890" i="2" s="1"/>
  <c r="BI888" i="2"/>
  <c r="BH888" i="2"/>
  <c r="BG888" i="2"/>
  <c r="BF888" i="2"/>
  <c r="AA888" i="2"/>
  <c r="Y888" i="2"/>
  <c r="W888" i="2"/>
  <c r="BK888" i="2"/>
  <c r="N888" i="2"/>
  <c r="BE888" i="2" s="1"/>
  <c r="BI886" i="2"/>
  <c r="BH886" i="2"/>
  <c r="BG886" i="2"/>
  <c r="BF886" i="2"/>
  <c r="AA886" i="2"/>
  <c r="Y886" i="2"/>
  <c r="W886" i="2"/>
  <c r="BK886" i="2"/>
  <c r="N886" i="2"/>
  <c r="BE886" i="2" s="1"/>
  <c r="BI885" i="2"/>
  <c r="BH885" i="2"/>
  <c r="BG885" i="2"/>
  <c r="BF885" i="2"/>
  <c r="AA885" i="2"/>
  <c r="Y885" i="2"/>
  <c r="W885" i="2"/>
  <c r="BK885" i="2"/>
  <c r="N885" i="2"/>
  <c r="BE885" i="2" s="1"/>
  <c r="BI883" i="2"/>
  <c r="BH883" i="2"/>
  <c r="BG883" i="2"/>
  <c r="BF883" i="2"/>
  <c r="AA883" i="2"/>
  <c r="Y883" i="2"/>
  <c r="W883" i="2"/>
  <c r="BK883" i="2"/>
  <c r="N883" i="2"/>
  <c r="BE883" i="2" s="1"/>
  <c r="BI881" i="2"/>
  <c r="BH881" i="2"/>
  <c r="BG881" i="2"/>
  <c r="BF881" i="2"/>
  <c r="AA881" i="2"/>
  <c r="Y881" i="2"/>
  <c r="W881" i="2"/>
  <c r="BK881" i="2"/>
  <c r="N881" i="2"/>
  <c r="BE881" i="2" s="1"/>
  <c r="BI880" i="2"/>
  <c r="BH880" i="2"/>
  <c r="BG880" i="2"/>
  <c r="BF880" i="2"/>
  <c r="BE880" i="2"/>
  <c r="AA880" i="2"/>
  <c r="Y880" i="2"/>
  <c r="W880" i="2"/>
  <c r="BK880" i="2"/>
  <c r="N880" i="2"/>
  <c r="BI879" i="2"/>
  <c r="BH879" i="2"/>
  <c r="BG879" i="2"/>
  <c r="BF879" i="2"/>
  <c r="BE879" i="2"/>
  <c r="AA879" i="2"/>
  <c r="Y879" i="2"/>
  <c r="W879" i="2"/>
  <c r="BK879" i="2"/>
  <c r="N879" i="2"/>
  <c r="BI878" i="2"/>
  <c r="BH878" i="2"/>
  <c r="BG878" i="2"/>
  <c r="BF878" i="2"/>
  <c r="AA878" i="2"/>
  <c r="Y878" i="2"/>
  <c r="W878" i="2"/>
  <c r="BK878" i="2"/>
  <c r="N878" i="2"/>
  <c r="BE878" i="2" s="1"/>
  <c r="BI874" i="2"/>
  <c r="BH874" i="2"/>
  <c r="BG874" i="2"/>
  <c r="BF874" i="2"/>
  <c r="BE874" i="2"/>
  <c r="AA874" i="2"/>
  <c r="Y874" i="2"/>
  <c r="W874" i="2"/>
  <c r="BK874" i="2"/>
  <c r="N874" i="2"/>
  <c r="BI873" i="2"/>
  <c r="BH873" i="2"/>
  <c r="BG873" i="2"/>
  <c r="BF873" i="2"/>
  <c r="BE873" i="2"/>
  <c r="AA873" i="2"/>
  <c r="Y873" i="2"/>
  <c r="W873" i="2"/>
  <c r="BK873" i="2"/>
  <c r="N873" i="2"/>
  <c r="BI871" i="2"/>
  <c r="BH871" i="2"/>
  <c r="BG871" i="2"/>
  <c r="BF871" i="2"/>
  <c r="BE871" i="2"/>
  <c r="AA871" i="2"/>
  <c r="Y871" i="2"/>
  <c r="W871" i="2"/>
  <c r="BK871" i="2"/>
  <c r="N871" i="2"/>
  <c r="BI864" i="2"/>
  <c r="BH864" i="2"/>
  <c r="BG864" i="2"/>
  <c r="BF864" i="2"/>
  <c r="AA864" i="2"/>
  <c r="Y864" i="2"/>
  <c r="W864" i="2"/>
  <c r="BK864" i="2"/>
  <c r="N864" i="2"/>
  <c r="BE864" i="2" s="1"/>
  <c r="BI863" i="2"/>
  <c r="BH863" i="2"/>
  <c r="BG863" i="2"/>
  <c r="BF863" i="2"/>
  <c r="BE863" i="2"/>
  <c r="AA863" i="2"/>
  <c r="Y863" i="2"/>
  <c r="W863" i="2"/>
  <c r="BK863" i="2"/>
  <c r="N863" i="2"/>
  <c r="BI861" i="2"/>
  <c r="BH861" i="2"/>
  <c r="BG861" i="2"/>
  <c r="BF861" i="2"/>
  <c r="AA861" i="2"/>
  <c r="Y861" i="2"/>
  <c r="W861" i="2"/>
  <c r="BK861" i="2"/>
  <c r="N861" i="2"/>
  <c r="BE861" i="2" s="1"/>
  <c r="BI860" i="2"/>
  <c r="BH860" i="2"/>
  <c r="BG860" i="2"/>
  <c r="BF860" i="2"/>
  <c r="AA860" i="2"/>
  <c r="Y860" i="2"/>
  <c r="W860" i="2"/>
  <c r="BK860" i="2"/>
  <c r="N860" i="2"/>
  <c r="BE860" i="2" s="1"/>
  <c r="BI858" i="2"/>
  <c r="BH858" i="2"/>
  <c r="BG858" i="2"/>
  <c r="BF858" i="2"/>
  <c r="BE858" i="2"/>
  <c r="AA858" i="2"/>
  <c r="Y858" i="2"/>
  <c r="W858" i="2"/>
  <c r="BK858" i="2"/>
  <c r="N858" i="2"/>
  <c r="BI857" i="2"/>
  <c r="BH857" i="2"/>
  <c r="BG857" i="2"/>
  <c r="BF857" i="2"/>
  <c r="BE857" i="2"/>
  <c r="AA857" i="2"/>
  <c r="Y857" i="2"/>
  <c r="W857" i="2"/>
  <c r="BK857" i="2"/>
  <c r="N857" i="2"/>
  <c r="BI856" i="2"/>
  <c r="BH856" i="2"/>
  <c r="BG856" i="2"/>
  <c r="BF856" i="2"/>
  <c r="AA856" i="2"/>
  <c r="Y856" i="2"/>
  <c r="W856" i="2"/>
  <c r="BK856" i="2"/>
  <c r="N856" i="2"/>
  <c r="BE856" i="2" s="1"/>
  <c r="BI852" i="2"/>
  <c r="BH852" i="2"/>
  <c r="BG852" i="2"/>
  <c r="BF852" i="2"/>
  <c r="BE852" i="2"/>
  <c r="AA852" i="2"/>
  <c r="Y852" i="2"/>
  <c r="W852" i="2"/>
  <c r="BK852" i="2"/>
  <c r="N852" i="2"/>
  <c r="BI851" i="2"/>
  <c r="BH851" i="2"/>
  <c r="BG851" i="2"/>
  <c r="BF851" i="2"/>
  <c r="AA851" i="2"/>
  <c r="Y851" i="2"/>
  <c r="W851" i="2"/>
  <c r="BK851" i="2"/>
  <c r="N851" i="2"/>
  <c r="BE851" i="2" s="1"/>
  <c r="BI849" i="2"/>
  <c r="BH849" i="2"/>
  <c r="BG849" i="2"/>
  <c r="BF849" i="2"/>
  <c r="BE849" i="2"/>
  <c r="AA849" i="2"/>
  <c r="AA848" i="2" s="1"/>
  <c r="Y849" i="2"/>
  <c r="W849" i="2"/>
  <c r="BK849" i="2"/>
  <c r="N849" i="2"/>
  <c r="BI847" i="2"/>
  <c r="BH847" i="2"/>
  <c r="BG847" i="2"/>
  <c r="BF847" i="2"/>
  <c r="AA847" i="2"/>
  <c r="Y847" i="2"/>
  <c r="W847" i="2"/>
  <c r="BK847" i="2"/>
  <c r="N847" i="2"/>
  <c r="BE847" i="2" s="1"/>
  <c r="BI846" i="2"/>
  <c r="BH846" i="2"/>
  <c r="BG846" i="2"/>
  <c r="BF846" i="2"/>
  <c r="AA846" i="2"/>
  <c r="Y846" i="2"/>
  <c r="W846" i="2"/>
  <c r="BK846" i="2"/>
  <c r="N846" i="2"/>
  <c r="BE846" i="2" s="1"/>
  <c r="BI845" i="2"/>
  <c r="BH845" i="2"/>
  <c r="BG845" i="2"/>
  <c r="BF845" i="2"/>
  <c r="AA845" i="2"/>
  <c r="Y845" i="2"/>
  <c r="W845" i="2"/>
  <c r="BK845" i="2"/>
  <c r="N845" i="2"/>
  <c r="BE845" i="2" s="1"/>
  <c r="BI844" i="2"/>
  <c r="BH844" i="2"/>
  <c r="BG844" i="2"/>
  <c r="BF844" i="2"/>
  <c r="AA844" i="2"/>
  <c r="Y844" i="2"/>
  <c r="W844" i="2"/>
  <c r="BK844" i="2"/>
  <c r="N844" i="2"/>
  <c r="BE844" i="2" s="1"/>
  <c r="BI843" i="2"/>
  <c r="BH843" i="2"/>
  <c r="BG843" i="2"/>
  <c r="BF843" i="2"/>
  <c r="AA843" i="2"/>
  <c r="Y843" i="2"/>
  <c r="W843" i="2"/>
  <c r="BK843" i="2"/>
  <c r="N843" i="2"/>
  <c r="BE843" i="2" s="1"/>
  <c r="BI841" i="2"/>
  <c r="BH841" i="2"/>
  <c r="BG841" i="2"/>
  <c r="BF841" i="2"/>
  <c r="AA841" i="2"/>
  <c r="Y841" i="2"/>
  <c r="W841" i="2"/>
  <c r="BK841" i="2"/>
  <c r="N841" i="2"/>
  <c r="BE841" i="2" s="1"/>
  <c r="BI839" i="2"/>
  <c r="BH839" i="2"/>
  <c r="BG839" i="2"/>
  <c r="BF839" i="2"/>
  <c r="AA839" i="2"/>
  <c r="Y839" i="2"/>
  <c r="W839" i="2"/>
  <c r="BK839" i="2"/>
  <c r="N839" i="2"/>
  <c r="BE839" i="2" s="1"/>
  <c r="BI836" i="2"/>
  <c r="BH836" i="2"/>
  <c r="BG836" i="2"/>
  <c r="BF836" i="2"/>
  <c r="AA836" i="2"/>
  <c r="Y836" i="2"/>
  <c r="W836" i="2"/>
  <c r="BK836" i="2"/>
  <c r="N836" i="2"/>
  <c r="BE836" i="2" s="1"/>
  <c r="BI834" i="2"/>
  <c r="BH834" i="2"/>
  <c r="BG834" i="2"/>
  <c r="BF834" i="2"/>
  <c r="AA834" i="2"/>
  <c r="Y834" i="2"/>
  <c r="W834" i="2"/>
  <c r="BK834" i="2"/>
  <c r="N834" i="2"/>
  <c r="BE834" i="2" s="1"/>
  <c r="BI832" i="2"/>
  <c r="BH832" i="2"/>
  <c r="BG832" i="2"/>
  <c r="BF832" i="2"/>
  <c r="AA832" i="2"/>
  <c r="Y832" i="2"/>
  <c r="W832" i="2"/>
  <c r="BK832" i="2"/>
  <c r="N832" i="2"/>
  <c r="BE832" i="2" s="1"/>
  <c r="BI828" i="2"/>
  <c r="BH828" i="2"/>
  <c r="BG828" i="2"/>
  <c r="BF828" i="2"/>
  <c r="AA828" i="2"/>
  <c r="Y828" i="2"/>
  <c r="W828" i="2"/>
  <c r="BK828" i="2"/>
  <c r="N828" i="2"/>
  <c r="BE828" i="2" s="1"/>
  <c r="BI825" i="2"/>
  <c r="BH825" i="2"/>
  <c r="BG825" i="2"/>
  <c r="BF825" i="2"/>
  <c r="AA825" i="2"/>
  <c r="Y825" i="2"/>
  <c r="W825" i="2"/>
  <c r="BK825" i="2"/>
  <c r="N825" i="2"/>
  <c r="BE825" i="2" s="1"/>
  <c r="BI823" i="2"/>
  <c r="BH823" i="2"/>
  <c r="BG823" i="2"/>
  <c r="BF823" i="2"/>
  <c r="AA823" i="2"/>
  <c r="Y823" i="2"/>
  <c r="W823" i="2"/>
  <c r="BK823" i="2"/>
  <c r="N823" i="2"/>
  <c r="BE823" i="2" s="1"/>
  <c r="BI815" i="2"/>
  <c r="BH815" i="2"/>
  <c r="BG815" i="2"/>
  <c r="BF815" i="2"/>
  <c r="AA815" i="2"/>
  <c r="Y815" i="2"/>
  <c r="W815" i="2"/>
  <c r="BK815" i="2"/>
  <c r="N815" i="2"/>
  <c r="BE815" i="2" s="1"/>
  <c r="BI811" i="2"/>
  <c r="BH811" i="2"/>
  <c r="BG811" i="2"/>
  <c r="BF811" i="2"/>
  <c r="AA811" i="2"/>
  <c r="Y811" i="2"/>
  <c r="W811" i="2"/>
  <c r="BK811" i="2"/>
  <c r="N811" i="2"/>
  <c r="BE811" i="2" s="1"/>
  <c r="BI809" i="2"/>
  <c r="BH809" i="2"/>
  <c r="BG809" i="2"/>
  <c r="BF809" i="2"/>
  <c r="AA809" i="2"/>
  <c r="Y809" i="2"/>
  <c r="W809" i="2"/>
  <c r="BK809" i="2"/>
  <c r="N809" i="2"/>
  <c r="BE809" i="2" s="1"/>
  <c r="BI808" i="2"/>
  <c r="BH808" i="2"/>
  <c r="BG808" i="2"/>
  <c r="BF808" i="2"/>
  <c r="AA808" i="2"/>
  <c r="Y808" i="2"/>
  <c r="W808" i="2"/>
  <c r="BK808" i="2"/>
  <c r="N808" i="2"/>
  <c r="BE808" i="2" s="1"/>
  <c r="BI807" i="2"/>
  <c r="BH807" i="2"/>
  <c r="BG807" i="2"/>
  <c r="BF807" i="2"/>
  <c r="AA807" i="2"/>
  <c r="Y807" i="2"/>
  <c r="W807" i="2"/>
  <c r="BK807" i="2"/>
  <c r="N807" i="2"/>
  <c r="BE807" i="2" s="1"/>
  <c r="BI806" i="2"/>
  <c r="BH806" i="2"/>
  <c r="BG806" i="2"/>
  <c r="BF806" i="2"/>
  <c r="AA806" i="2"/>
  <c r="Y806" i="2"/>
  <c r="W806" i="2"/>
  <c r="BK806" i="2"/>
  <c r="N806" i="2"/>
  <c r="BE806" i="2" s="1"/>
  <c r="BI802" i="2"/>
  <c r="BH802" i="2"/>
  <c r="BG802" i="2"/>
  <c r="BF802" i="2"/>
  <c r="AA802" i="2"/>
  <c r="Y802" i="2"/>
  <c r="W802" i="2"/>
  <c r="BK802" i="2"/>
  <c r="N802" i="2"/>
  <c r="BE802" i="2" s="1"/>
  <c r="BI801" i="2"/>
  <c r="BH801" i="2"/>
  <c r="BG801" i="2"/>
  <c r="BF801" i="2"/>
  <c r="AA801" i="2"/>
  <c r="Y801" i="2"/>
  <c r="W801" i="2"/>
  <c r="BK801" i="2"/>
  <c r="N801" i="2"/>
  <c r="BE801" i="2" s="1"/>
  <c r="BI799" i="2"/>
  <c r="BH799" i="2"/>
  <c r="BG799" i="2"/>
  <c r="BF799" i="2"/>
  <c r="AA799" i="2"/>
  <c r="AA798" i="2" s="1"/>
  <c r="Y799" i="2"/>
  <c r="W799" i="2"/>
  <c r="BK799" i="2"/>
  <c r="N799" i="2"/>
  <c r="BE799" i="2" s="1"/>
  <c r="BI797" i="2"/>
  <c r="BH797" i="2"/>
  <c r="BG797" i="2"/>
  <c r="BF797" i="2"/>
  <c r="AA797" i="2"/>
  <c r="Y797" i="2"/>
  <c r="W797" i="2"/>
  <c r="BK797" i="2"/>
  <c r="N797" i="2"/>
  <c r="BE797" i="2" s="1"/>
  <c r="BI796" i="2"/>
  <c r="BH796" i="2"/>
  <c r="BG796" i="2"/>
  <c r="BF796" i="2"/>
  <c r="AA796" i="2"/>
  <c r="Y796" i="2"/>
  <c r="W796" i="2"/>
  <c r="BK796" i="2"/>
  <c r="N796" i="2"/>
  <c r="BE796" i="2" s="1"/>
  <c r="BI793" i="2"/>
  <c r="BH793" i="2"/>
  <c r="BG793" i="2"/>
  <c r="BF793" i="2"/>
  <c r="AA793" i="2"/>
  <c r="Y793" i="2"/>
  <c r="W793" i="2"/>
  <c r="BK793" i="2"/>
  <c r="N793" i="2"/>
  <c r="BE793" i="2" s="1"/>
  <c r="BI789" i="2"/>
  <c r="BH789" i="2"/>
  <c r="BG789" i="2"/>
  <c r="BF789" i="2"/>
  <c r="AA789" i="2"/>
  <c r="Y789" i="2"/>
  <c r="W789" i="2"/>
  <c r="BK789" i="2"/>
  <c r="N789" i="2"/>
  <c r="BE789" i="2" s="1"/>
  <c r="BI787" i="2"/>
  <c r="BH787" i="2"/>
  <c r="BG787" i="2"/>
  <c r="BF787" i="2"/>
  <c r="AA787" i="2"/>
  <c r="Y787" i="2"/>
  <c r="W787" i="2"/>
  <c r="BK787" i="2"/>
  <c r="N787" i="2"/>
  <c r="BE787" i="2" s="1"/>
  <c r="BI786" i="2"/>
  <c r="BH786" i="2"/>
  <c r="BG786" i="2"/>
  <c r="BF786" i="2"/>
  <c r="AA786" i="2"/>
  <c r="Y786" i="2"/>
  <c r="W786" i="2"/>
  <c r="BK786" i="2"/>
  <c r="N786" i="2"/>
  <c r="BE786" i="2" s="1"/>
  <c r="BI785" i="2"/>
  <c r="BH785" i="2"/>
  <c r="BG785" i="2"/>
  <c r="BF785" i="2"/>
  <c r="AA785" i="2"/>
  <c r="Y785" i="2"/>
  <c r="W785" i="2"/>
  <c r="BK785" i="2"/>
  <c r="N785" i="2"/>
  <c r="BE785" i="2" s="1"/>
  <c r="BI784" i="2"/>
  <c r="BH784" i="2"/>
  <c r="BG784" i="2"/>
  <c r="BF784" i="2"/>
  <c r="AA784" i="2"/>
  <c r="Y784" i="2"/>
  <c r="W784" i="2"/>
  <c r="BK784" i="2"/>
  <c r="N784" i="2"/>
  <c r="BE784" i="2" s="1"/>
  <c r="BI783" i="2"/>
  <c r="BH783" i="2"/>
  <c r="BG783" i="2"/>
  <c r="BF783" i="2"/>
  <c r="AA783" i="2"/>
  <c r="Y783" i="2"/>
  <c r="W783" i="2"/>
  <c r="BK783" i="2"/>
  <c r="N783" i="2"/>
  <c r="BE783" i="2" s="1"/>
  <c r="BI779" i="2"/>
  <c r="BH779" i="2"/>
  <c r="BG779" i="2"/>
  <c r="BF779" i="2"/>
  <c r="BE779" i="2"/>
  <c r="AA779" i="2"/>
  <c r="Y779" i="2"/>
  <c r="W779" i="2"/>
  <c r="BK779" i="2"/>
  <c r="N779" i="2"/>
  <c r="BI778" i="2"/>
  <c r="BH778" i="2"/>
  <c r="BG778" i="2"/>
  <c r="BF778" i="2"/>
  <c r="AA778" i="2"/>
  <c r="Y778" i="2"/>
  <c r="W778" i="2"/>
  <c r="BK778" i="2"/>
  <c r="N778" i="2"/>
  <c r="BE778" i="2" s="1"/>
  <c r="BI777" i="2"/>
  <c r="BH777" i="2"/>
  <c r="BG777" i="2"/>
  <c r="BF777" i="2"/>
  <c r="AA777" i="2"/>
  <c r="Y777" i="2"/>
  <c r="W777" i="2"/>
  <c r="BK777" i="2"/>
  <c r="N777" i="2"/>
  <c r="BE777" i="2" s="1"/>
  <c r="BI776" i="2"/>
  <c r="BH776" i="2"/>
  <c r="BG776" i="2"/>
  <c r="BF776" i="2"/>
  <c r="AA776" i="2"/>
  <c r="Y776" i="2"/>
  <c r="W776" i="2"/>
  <c r="BK776" i="2"/>
  <c r="N776" i="2"/>
  <c r="BE776" i="2" s="1"/>
  <c r="BI772" i="2"/>
  <c r="BH772" i="2"/>
  <c r="BG772" i="2"/>
  <c r="BF772" i="2"/>
  <c r="AA772" i="2"/>
  <c r="Y772" i="2"/>
  <c r="W772" i="2"/>
  <c r="BK772" i="2"/>
  <c r="N772" i="2"/>
  <c r="BE772" i="2" s="1"/>
  <c r="BI768" i="2"/>
  <c r="BH768" i="2"/>
  <c r="BG768" i="2"/>
  <c r="BF768" i="2"/>
  <c r="AA768" i="2"/>
  <c r="Y768" i="2"/>
  <c r="W768" i="2"/>
  <c r="W767" i="2" s="1"/>
  <c r="BK768" i="2"/>
  <c r="N768" i="2"/>
  <c r="BE768" i="2" s="1"/>
  <c r="BI765" i="2"/>
  <c r="BH765" i="2"/>
  <c r="BG765" i="2"/>
  <c r="BF765" i="2"/>
  <c r="AA765" i="2"/>
  <c r="AA764" i="2" s="1"/>
  <c r="Y765" i="2"/>
  <c r="Y764" i="2" s="1"/>
  <c r="W765" i="2"/>
  <c r="W764" i="2" s="1"/>
  <c r="BK765" i="2"/>
  <c r="BK764" i="2" s="1"/>
  <c r="N764" i="2" s="1"/>
  <c r="N97" i="2" s="1"/>
  <c r="N765" i="2"/>
  <c r="BE765" i="2" s="1"/>
  <c r="BI760" i="2"/>
  <c r="BH760" i="2"/>
  <c r="BG760" i="2"/>
  <c r="BF760" i="2"/>
  <c r="AA760" i="2"/>
  <c r="Y760" i="2"/>
  <c r="W760" i="2"/>
  <c r="BK760" i="2"/>
  <c r="N760" i="2"/>
  <c r="BE760" i="2" s="1"/>
  <c r="BI759" i="2"/>
  <c r="BH759" i="2"/>
  <c r="BG759" i="2"/>
  <c r="BF759" i="2"/>
  <c r="AA759" i="2"/>
  <c r="Y759" i="2"/>
  <c r="W759" i="2"/>
  <c r="BK759" i="2"/>
  <c r="N759" i="2"/>
  <c r="BE759" i="2" s="1"/>
  <c r="BI758" i="2"/>
  <c r="BH758" i="2"/>
  <c r="BG758" i="2"/>
  <c r="BF758" i="2"/>
  <c r="AA758" i="2"/>
  <c r="Y758" i="2"/>
  <c r="W758" i="2"/>
  <c r="BK758" i="2"/>
  <c r="N758" i="2"/>
  <c r="BE758" i="2" s="1"/>
  <c r="BI757" i="2"/>
  <c r="BH757" i="2"/>
  <c r="BG757" i="2"/>
  <c r="BF757" i="2"/>
  <c r="AA757" i="2"/>
  <c r="Y757" i="2"/>
  <c r="W757" i="2"/>
  <c r="BK757" i="2"/>
  <c r="N757" i="2"/>
  <c r="BE757" i="2" s="1"/>
  <c r="BI756" i="2"/>
  <c r="BH756" i="2"/>
  <c r="BG756" i="2"/>
  <c r="BF756" i="2"/>
  <c r="AA756" i="2"/>
  <c r="Y756" i="2"/>
  <c r="W756" i="2"/>
  <c r="BK756" i="2"/>
  <c r="N756" i="2"/>
  <c r="BE756" i="2" s="1"/>
  <c r="BI755" i="2"/>
  <c r="BH755" i="2"/>
  <c r="BG755" i="2"/>
  <c r="BF755" i="2"/>
  <c r="AA755" i="2"/>
  <c r="AA754" i="2" s="1"/>
  <c r="Y755" i="2"/>
  <c r="W755" i="2"/>
  <c r="BK755" i="2"/>
  <c r="N755" i="2"/>
  <c r="BE755" i="2" s="1"/>
  <c r="BI753" i="2"/>
  <c r="BH753" i="2"/>
  <c r="BG753" i="2"/>
  <c r="BF753" i="2"/>
  <c r="AA753" i="2"/>
  <c r="Y753" i="2"/>
  <c r="W753" i="2"/>
  <c r="BK753" i="2"/>
  <c r="N753" i="2"/>
  <c r="BE753" i="2" s="1"/>
  <c r="BI752" i="2"/>
  <c r="BH752" i="2"/>
  <c r="BG752" i="2"/>
  <c r="BF752" i="2"/>
  <c r="AA752" i="2"/>
  <c r="Y752" i="2"/>
  <c r="W752" i="2"/>
  <c r="BK752" i="2"/>
  <c r="N752" i="2"/>
  <c r="BE752" i="2" s="1"/>
  <c r="BI680" i="2"/>
  <c r="BH680" i="2"/>
  <c r="BG680" i="2"/>
  <c r="BF680" i="2"/>
  <c r="AA680" i="2"/>
  <c r="Y680" i="2"/>
  <c r="W680" i="2"/>
  <c r="BK680" i="2"/>
  <c r="N680" i="2"/>
  <c r="BE680" i="2" s="1"/>
  <c r="BI678" i="2"/>
  <c r="BH678" i="2"/>
  <c r="BG678" i="2"/>
  <c r="BF678" i="2"/>
  <c r="AA678" i="2"/>
  <c r="Y678" i="2"/>
  <c r="W678" i="2"/>
  <c r="BK678" i="2"/>
  <c r="N678" i="2"/>
  <c r="BE678" i="2" s="1"/>
  <c r="BI673" i="2"/>
  <c r="BH673" i="2"/>
  <c r="BG673" i="2"/>
  <c r="BF673" i="2"/>
  <c r="AA673" i="2"/>
  <c r="Y673" i="2"/>
  <c r="W673" i="2"/>
  <c r="BK673" i="2"/>
  <c r="N673" i="2"/>
  <c r="BE673" i="2" s="1"/>
  <c r="BI669" i="2"/>
  <c r="BH669" i="2"/>
  <c r="BG669" i="2"/>
  <c r="BF669" i="2"/>
  <c r="AA669" i="2"/>
  <c r="Y669" i="2"/>
  <c r="W669" i="2"/>
  <c r="BK669" i="2"/>
  <c r="N669" i="2"/>
  <c r="BE669" i="2" s="1"/>
  <c r="BI667" i="2"/>
  <c r="BH667" i="2"/>
  <c r="BG667" i="2"/>
  <c r="BF667" i="2"/>
  <c r="AA667" i="2"/>
  <c r="Y667" i="2"/>
  <c r="W667" i="2"/>
  <c r="BK667" i="2"/>
  <c r="N667" i="2"/>
  <c r="BE667" i="2" s="1"/>
  <c r="BI665" i="2"/>
  <c r="BH665" i="2"/>
  <c r="BG665" i="2"/>
  <c r="BF665" i="2"/>
  <c r="AA665" i="2"/>
  <c r="Y665" i="2"/>
  <c r="W665" i="2"/>
  <c r="BK665" i="2"/>
  <c r="N665" i="2"/>
  <c r="BE665" i="2" s="1"/>
  <c r="BI661" i="2"/>
  <c r="BH661" i="2"/>
  <c r="BG661" i="2"/>
  <c r="BF661" i="2"/>
  <c r="AA661" i="2"/>
  <c r="Y661" i="2"/>
  <c r="W661" i="2"/>
  <c r="BK661" i="2"/>
  <c r="N661" i="2"/>
  <c r="BE661" i="2" s="1"/>
  <c r="BI659" i="2"/>
  <c r="BH659" i="2"/>
  <c r="BG659" i="2"/>
  <c r="BF659" i="2"/>
  <c r="AA659" i="2"/>
  <c r="Y659" i="2"/>
  <c r="W659" i="2"/>
  <c r="BK659" i="2"/>
  <c r="N659" i="2"/>
  <c r="BE659" i="2" s="1"/>
  <c r="BI657" i="2"/>
  <c r="BH657" i="2"/>
  <c r="BG657" i="2"/>
  <c r="BF657" i="2"/>
  <c r="AA657" i="2"/>
  <c r="Y657" i="2"/>
  <c r="W657" i="2"/>
  <c r="BK657" i="2"/>
  <c r="N657" i="2"/>
  <c r="BE657" i="2" s="1"/>
  <c r="BI654" i="2"/>
  <c r="BH654" i="2"/>
  <c r="BG654" i="2"/>
  <c r="BF654" i="2"/>
  <c r="BE654" i="2"/>
  <c r="AA654" i="2"/>
  <c r="Y654" i="2"/>
  <c r="W654" i="2"/>
  <c r="BK654" i="2"/>
  <c r="N654" i="2"/>
  <c r="BI652" i="2"/>
  <c r="BH652" i="2"/>
  <c r="BG652" i="2"/>
  <c r="BF652" i="2"/>
  <c r="AA652" i="2"/>
  <c r="Y652" i="2"/>
  <c r="W652" i="2"/>
  <c r="BK652" i="2"/>
  <c r="N652" i="2"/>
  <c r="BE652" i="2" s="1"/>
  <c r="BI650" i="2"/>
  <c r="BH650" i="2"/>
  <c r="BG650" i="2"/>
  <c r="BF650" i="2"/>
  <c r="AA650" i="2"/>
  <c r="Y650" i="2"/>
  <c r="W650" i="2"/>
  <c r="BK650" i="2"/>
  <c r="N650" i="2"/>
  <c r="BE650" i="2" s="1"/>
  <c r="BI648" i="2"/>
  <c r="BH648" i="2"/>
  <c r="BG648" i="2"/>
  <c r="BF648" i="2"/>
  <c r="AA648" i="2"/>
  <c r="Y648" i="2"/>
  <c r="W648" i="2"/>
  <c r="BK648" i="2"/>
  <c r="N648" i="2"/>
  <c r="BE648" i="2" s="1"/>
  <c r="BI647" i="2"/>
  <c r="BH647" i="2"/>
  <c r="BG647" i="2"/>
  <c r="BF647" i="2"/>
  <c r="AA647" i="2"/>
  <c r="Y647" i="2"/>
  <c r="W647" i="2"/>
  <c r="BK647" i="2"/>
  <c r="N647" i="2"/>
  <c r="BE647" i="2" s="1"/>
  <c r="BI646" i="2"/>
  <c r="BH646" i="2"/>
  <c r="BG646" i="2"/>
  <c r="BF646" i="2"/>
  <c r="AA646" i="2"/>
  <c r="Y646" i="2"/>
  <c r="W646" i="2"/>
  <c r="BK646" i="2"/>
  <c r="N646" i="2"/>
  <c r="BE646" i="2" s="1"/>
  <c r="BI640" i="2"/>
  <c r="BH640" i="2"/>
  <c r="BG640" i="2"/>
  <c r="BF640" i="2"/>
  <c r="AA640" i="2"/>
  <c r="Y640" i="2"/>
  <c r="W640" i="2"/>
  <c r="BK640" i="2"/>
  <c r="N640" i="2"/>
  <c r="BE640" i="2" s="1"/>
  <c r="BI639" i="2"/>
  <c r="BH639" i="2"/>
  <c r="BG639" i="2"/>
  <c r="BF639" i="2"/>
  <c r="AA639" i="2"/>
  <c r="Y639" i="2"/>
  <c r="W639" i="2"/>
  <c r="BK639" i="2"/>
  <c r="N639" i="2"/>
  <c r="BE639" i="2" s="1"/>
  <c r="BI638" i="2"/>
  <c r="BH638" i="2"/>
  <c r="BG638" i="2"/>
  <c r="BF638" i="2"/>
  <c r="BE638" i="2"/>
  <c r="AA638" i="2"/>
  <c r="Y638" i="2"/>
  <c r="W638" i="2"/>
  <c r="BK638" i="2"/>
  <c r="N638" i="2"/>
  <c r="BI636" i="2"/>
  <c r="BH636" i="2"/>
  <c r="BG636" i="2"/>
  <c r="BF636" i="2"/>
  <c r="AA636" i="2"/>
  <c r="Y636" i="2"/>
  <c r="W636" i="2"/>
  <c r="BK636" i="2"/>
  <c r="N636" i="2"/>
  <c r="BE636" i="2" s="1"/>
  <c r="BI635" i="2"/>
  <c r="BH635" i="2"/>
  <c r="BG635" i="2"/>
  <c r="BF635" i="2"/>
  <c r="AA635" i="2"/>
  <c r="Y635" i="2"/>
  <c r="W635" i="2"/>
  <c r="BK635" i="2"/>
  <c r="N635" i="2"/>
  <c r="BE635" i="2" s="1"/>
  <c r="BI634" i="2"/>
  <c r="BH634" i="2"/>
  <c r="BG634" i="2"/>
  <c r="BF634" i="2"/>
  <c r="AA634" i="2"/>
  <c r="Y634" i="2"/>
  <c r="W634" i="2"/>
  <c r="BK634" i="2"/>
  <c r="N634" i="2"/>
  <c r="BE634" i="2" s="1"/>
  <c r="BI623" i="2"/>
  <c r="BH623" i="2"/>
  <c r="BG623" i="2"/>
  <c r="BF623" i="2"/>
  <c r="BE623" i="2"/>
  <c r="AA623" i="2"/>
  <c r="Y623" i="2"/>
  <c r="W623" i="2"/>
  <c r="BK623" i="2"/>
  <c r="N623" i="2"/>
  <c r="BI622" i="2"/>
  <c r="BH622" i="2"/>
  <c r="BG622" i="2"/>
  <c r="BF622" i="2"/>
  <c r="AA622" i="2"/>
  <c r="Y622" i="2"/>
  <c r="W622" i="2"/>
  <c r="BK622" i="2"/>
  <c r="N622" i="2"/>
  <c r="BE622" i="2" s="1"/>
  <c r="BI621" i="2"/>
  <c r="BH621" i="2"/>
  <c r="BG621" i="2"/>
  <c r="BF621" i="2"/>
  <c r="AA621" i="2"/>
  <c r="Y621" i="2"/>
  <c r="W621" i="2"/>
  <c r="BK621" i="2"/>
  <c r="N621" i="2"/>
  <c r="BE621" i="2" s="1"/>
  <c r="BI619" i="2"/>
  <c r="BH619" i="2"/>
  <c r="BG619" i="2"/>
  <c r="BF619" i="2"/>
  <c r="AA619" i="2"/>
  <c r="Y619" i="2"/>
  <c r="W619" i="2"/>
  <c r="BK619" i="2"/>
  <c r="N619" i="2"/>
  <c r="BE619" i="2" s="1"/>
  <c r="BI615" i="2"/>
  <c r="BH615" i="2"/>
  <c r="BG615" i="2"/>
  <c r="BF615" i="2"/>
  <c r="BE615" i="2"/>
  <c r="AA615" i="2"/>
  <c r="Y615" i="2"/>
  <c r="W615" i="2"/>
  <c r="BK615" i="2"/>
  <c r="N615" i="2"/>
  <c r="BI595" i="2"/>
  <c r="BH595" i="2"/>
  <c r="BG595" i="2"/>
  <c r="BF595" i="2"/>
  <c r="AA595" i="2"/>
  <c r="Y595" i="2"/>
  <c r="W595" i="2"/>
  <c r="W594" i="2" s="1"/>
  <c r="BK595" i="2"/>
  <c r="N595" i="2"/>
  <c r="BE595" i="2" s="1"/>
  <c r="BI593" i="2"/>
  <c r="BH593" i="2"/>
  <c r="BG593" i="2"/>
  <c r="BF593" i="2"/>
  <c r="AA593" i="2"/>
  <c r="Y593" i="2"/>
  <c r="W593" i="2"/>
  <c r="BK593" i="2"/>
  <c r="N593" i="2"/>
  <c r="BE593" i="2" s="1"/>
  <c r="BI592" i="2"/>
  <c r="BH592" i="2"/>
  <c r="BG592" i="2"/>
  <c r="BF592" i="2"/>
  <c r="AA592" i="2"/>
  <c r="Y592" i="2"/>
  <c r="W592" i="2"/>
  <c r="BK592" i="2"/>
  <c r="N592" i="2"/>
  <c r="BE592" i="2" s="1"/>
  <c r="BI591" i="2"/>
  <c r="BH591" i="2"/>
  <c r="BG591" i="2"/>
  <c r="BF591" i="2"/>
  <c r="AA591" i="2"/>
  <c r="Y591" i="2"/>
  <c r="W591" i="2"/>
  <c r="BK591" i="2"/>
  <c r="N591" i="2"/>
  <c r="BE591" i="2" s="1"/>
  <c r="BI589" i="2"/>
  <c r="BH589" i="2"/>
  <c r="BG589" i="2"/>
  <c r="BF589" i="2"/>
  <c r="AA589" i="2"/>
  <c r="Y589" i="2"/>
  <c r="W589" i="2"/>
  <c r="BK589" i="2"/>
  <c r="N589" i="2"/>
  <c r="BE589" i="2" s="1"/>
  <c r="BI584" i="2"/>
  <c r="BH584" i="2"/>
  <c r="BG584" i="2"/>
  <c r="BF584" i="2"/>
  <c r="AA584" i="2"/>
  <c r="Y584" i="2"/>
  <c r="W584" i="2"/>
  <c r="BK584" i="2"/>
  <c r="N584" i="2"/>
  <c r="BE584" i="2" s="1"/>
  <c r="BI579" i="2"/>
  <c r="BH579" i="2"/>
  <c r="BG579" i="2"/>
  <c r="BF579" i="2"/>
  <c r="AA579" i="2"/>
  <c r="Y579" i="2"/>
  <c r="W579" i="2"/>
  <c r="BK579" i="2"/>
  <c r="N579" i="2"/>
  <c r="BE579" i="2" s="1"/>
  <c r="BI578" i="2"/>
  <c r="BH578" i="2"/>
  <c r="BG578" i="2"/>
  <c r="BF578" i="2"/>
  <c r="AA578" i="2"/>
  <c r="Y578" i="2"/>
  <c r="W578" i="2"/>
  <c r="BK578" i="2"/>
  <c r="N578" i="2"/>
  <c r="BE578" i="2" s="1"/>
  <c r="BI571" i="2"/>
  <c r="BH571" i="2"/>
  <c r="BG571" i="2"/>
  <c r="BF571" i="2"/>
  <c r="AA571" i="2"/>
  <c r="Y571" i="2"/>
  <c r="W571" i="2"/>
  <c r="BK571" i="2"/>
  <c r="N571" i="2"/>
  <c r="BE571" i="2" s="1"/>
  <c r="BI560" i="2"/>
  <c r="BH560" i="2"/>
  <c r="BG560" i="2"/>
  <c r="BF560" i="2"/>
  <c r="AA560" i="2"/>
  <c r="Y560" i="2"/>
  <c r="W560" i="2"/>
  <c r="BK560" i="2"/>
  <c r="N560" i="2"/>
  <c r="BE560" i="2" s="1"/>
  <c r="BI554" i="2"/>
  <c r="BH554" i="2"/>
  <c r="BG554" i="2"/>
  <c r="BF554" i="2"/>
  <c r="AA554" i="2"/>
  <c r="Y554" i="2"/>
  <c r="W554" i="2"/>
  <c r="BK554" i="2"/>
  <c r="N554" i="2"/>
  <c r="BE554" i="2" s="1"/>
  <c r="BI502" i="2"/>
  <c r="BH502" i="2"/>
  <c r="BG502" i="2"/>
  <c r="BF502" i="2"/>
  <c r="AA502" i="2"/>
  <c r="Y502" i="2"/>
  <c r="W502" i="2"/>
  <c r="BK502" i="2"/>
  <c r="N502" i="2"/>
  <c r="BE502" i="2" s="1"/>
  <c r="BI499" i="2"/>
  <c r="BH499" i="2"/>
  <c r="BG499" i="2"/>
  <c r="BF499" i="2"/>
  <c r="AA499" i="2"/>
  <c r="Y499" i="2"/>
  <c r="W499" i="2"/>
  <c r="BK499" i="2"/>
  <c r="N499" i="2"/>
  <c r="BE499" i="2" s="1"/>
  <c r="BI480" i="2"/>
  <c r="BH480" i="2"/>
  <c r="BG480" i="2"/>
  <c r="BF480" i="2"/>
  <c r="AA480" i="2"/>
  <c r="Y480" i="2"/>
  <c r="W480" i="2"/>
  <c r="BK480" i="2"/>
  <c r="N480" i="2"/>
  <c r="BE480" i="2" s="1"/>
  <c r="BI478" i="2"/>
  <c r="BH478" i="2"/>
  <c r="BG478" i="2"/>
  <c r="BF478" i="2"/>
  <c r="AA478" i="2"/>
  <c r="Y478" i="2"/>
  <c r="W478" i="2"/>
  <c r="BK478" i="2"/>
  <c r="N478" i="2"/>
  <c r="BE478" i="2" s="1"/>
  <c r="BI411" i="2"/>
  <c r="BH411" i="2"/>
  <c r="BG411" i="2"/>
  <c r="BF411" i="2"/>
  <c r="AA411" i="2"/>
  <c r="Y411" i="2"/>
  <c r="W411" i="2"/>
  <c r="BK411" i="2"/>
  <c r="N411" i="2"/>
  <c r="BE411" i="2" s="1"/>
  <c r="BI391" i="2"/>
  <c r="BH391" i="2"/>
  <c r="BG391" i="2"/>
  <c r="BF391" i="2"/>
  <c r="AA391" i="2"/>
  <c r="Y391" i="2"/>
  <c r="W391" i="2"/>
  <c r="BK391" i="2"/>
  <c r="N391" i="2"/>
  <c r="BE391" i="2" s="1"/>
  <c r="BI390" i="2"/>
  <c r="BH390" i="2"/>
  <c r="BG390" i="2"/>
  <c r="BF390" i="2"/>
  <c r="AA390" i="2"/>
  <c r="Y390" i="2"/>
  <c r="W390" i="2"/>
  <c r="BK390" i="2"/>
  <c r="N390" i="2"/>
  <c r="BE390" i="2" s="1"/>
  <c r="BI389" i="2"/>
  <c r="BH389" i="2"/>
  <c r="BG389" i="2"/>
  <c r="BF389" i="2"/>
  <c r="AA389" i="2"/>
  <c r="Y389" i="2"/>
  <c r="W389" i="2"/>
  <c r="BK389" i="2"/>
  <c r="N389" i="2"/>
  <c r="BE389" i="2" s="1"/>
  <c r="BI387" i="2"/>
  <c r="BH387" i="2"/>
  <c r="BG387" i="2"/>
  <c r="BF387" i="2"/>
  <c r="AA387" i="2"/>
  <c r="Y387" i="2"/>
  <c r="W387" i="2"/>
  <c r="BK387" i="2"/>
  <c r="N387" i="2"/>
  <c r="BE387" i="2" s="1"/>
  <c r="BI386" i="2"/>
  <c r="BH386" i="2"/>
  <c r="BG386" i="2"/>
  <c r="BF386" i="2"/>
  <c r="AA386" i="2"/>
  <c r="Y386" i="2"/>
  <c r="W386" i="2"/>
  <c r="BK386" i="2"/>
  <c r="N386" i="2"/>
  <c r="BE386" i="2" s="1"/>
  <c r="BI376" i="2"/>
  <c r="BH376" i="2"/>
  <c r="BG376" i="2"/>
  <c r="BF376" i="2"/>
  <c r="AA376" i="2"/>
  <c r="Y376" i="2"/>
  <c r="W376" i="2"/>
  <c r="BK376" i="2"/>
  <c r="N376" i="2"/>
  <c r="BE376" i="2" s="1"/>
  <c r="BI375" i="2"/>
  <c r="BH375" i="2"/>
  <c r="BG375" i="2"/>
  <c r="BF375" i="2"/>
  <c r="AA375" i="2"/>
  <c r="Y375" i="2"/>
  <c r="W375" i="2"/>
  <c r="BK375" i="2"/>
  <c r="N375" i="2"/>
  <c r="BE375" i="2" s="1"/>
  <c r="BI357" i="2"/>
  <c r="BH357" i="2"/>
  <c r="BG357" i="2"/>
  <c r="BF357" i="2"/>
  <c r="AA357" i="2"/>
  <c r="Y357" i="2"/>
  <c r="W357" i="2"/>
  <c r="BK357" i="2"/>
  <c r="N357" i="2"/>
  <c r="BE357" i="2" s="1"/>
  <c r="BI354" i="2"/>
  <c r="BH354" i="2"/>
  <c r="BG354" i="2"/>
  <c r="BF354" i="2"/>
  <c r="AA354" i="2"/>
  <c r="Y354" i="2"/>
  <c r="W354" i="2"/>
  <c r="BK354" i="2"/>
  <c r="N354" i="2"/>
  <c r="BE354" i="2" s="1"/>
  <c r="BI353" i="2"/>
  <c r="BH353" i="2"/>
  <c r="BG353" i="2"/>
  <c r="BF353" i="2"/>
  <c r="AA353" i="2"/>
  <c r="Y353" i="2"/>
  <c r="W353" i="2"/>
  <c r="BK353" i="2"/>
  <c r="N353" i="2"/>
  <c r="BE353" i="2" s="1"/>
  <c r="BI339" i="2"/>
  <c r="BH339" i="2"/>
  <c r="BG339" i="2"/>
  <c r="BF339" i="2"/>
  <c r="BE339" i="2"/>
  <c r="AA339" i="2"/>
  <c r="Y339" i="2"/>
  <c r="W339" i="2"/>
  <c r="BK339" i="2"/>
  <c r="N339" i="2"/>
  <c r="BI338" i="2"/>
  <c r="BH338" i="2"/>
  <c r="BG338" i="2"/>
  <c r="BF338" i="2"/>
  <c r="AA338" i="2"/>
  <c r="Y338" i="2"/>
  <c r="W338" i="2"/>
  <c r="BK338" i="2"/>
  <c r="N338" i="2"/>
  <c r="BE338" i="2" s="1"/>
  <c r="BI273" i="2"/>
  <c r="BH273" i="2"/>
  <c r="BG273" i="2"/>
  <c r="BF273" i="2"/>
  <c r="AA273" i="2"/>
  <c r="Y273" i="2"/>
  <c r="W273" i="2"/>
  <c r="BK273" i="2"/>
  <c r="N273" i="2"/>
  <c r="BE273" i="2" s="1"/>
  <c r="BI270" i="2"/>
  <c r="BH270" i="2"/>
  <c r="BG270" i="2"/>
  <c r="BF270" i="2"/>
  <c r="AA270" i="2"/>
  <c r="Y270" i="2"/>
  <c r="W270" i="2"/>
  <c r="BK270" i="2"/>
  <c r="N270" i="2"/>
  <c r="BE270" i="2" s="1"/>
  <c r="BI218" i="2"/>
  <c r="BH218" i="2"/>
  <c r="BG218" i="2"/>
  <c r="BF218" i="2"/>
  <c r="BE218" i="2"/>
  <c r="AA218" i="2"/>
  <c r="Y218" i="2"/>
  <c r="W218" i="2"/>
  <c r="BK218" i="2"/>
  <c r="N218" i="2"/>
  <c r="BI217" i="2"/>
  <c r="BH217" i="2"/>
  <c r="BG217" i="2"/>
  <c r="BF217" i="2"/>
  <c r="AA217" i="2"/>
  <c r="Y217" i="2"/>
  <c r="W217" i="2"/>
  <c r="BK217" i="2"/>
  <c r="N217" i="2"/>
  <c r="BE217" i="2" s="1"/>
  <c r="BI206" i="2"/>
  <c r="BH206" i="2"/>
  <c r="BG206" i="2"/>
  <c r="BF206" i="2"/>
  <c r="AA206" i="2"/>
  <c r="Y206" i="2"/>
  <c r="W206" i="2"/>
  <c r="BK206" i="2"/>
  <c r="N206" i="2"/>
  <c r="BE206" i="2" s="1"/>
  <c r="BI204" i="2"/>
  <c r="BH204" i="2"/>
  <c r="BG204" i="2"/>
  <c r="BF204" i="2"/>
  <c r="AA204" i="2"/>
  <c r="Y204" i="2"/>
  <c r="W204" i="2"/>
  <c r="BK204" i="2"/>
  <c r="N204" i="2"/>
  <c r="BE204" i="2" s="1"/>
  <c r="BI195" i="2"/>
  <c r="BH195" i="2"/>
  <c r="BG195" i="2"/>
  <c r="BF195" i="2"/>
  <c r="AA195" i="2"/>
  <c r="Y195" i="2"/>
  <c r="W195" i="2"/>
  <c r="BK195" i="2"/>
  <c r="N195" i="2"/>
  <c r="BE195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76" i="2"/>
  <c r="BH176" i="2"/>
  <c r="BG176" i="2"/>
  <c r="BF176" i="2"/>
  <c r="AA176" i="2"/>
  <c r="Y176" i="2"/>
  <c r="W176" i="2"/>
  <c r="BK176" i="2"/>
  <c r="N176" i="2"/>
  <c r="BE176" i="2" s="1"/>
  <c r="BI172" i="2"/>
  <c r="BH172" i="2"/>
  <c r="BG172" i="2"/>
  <c r="BF172" i="2"/>
  <c r="AA172" i="2"/>
  <c r="Y172" i="2"/>
  <c r="Y171" i="2" s="1"/>
  <c r="W172" i="2"/>
  <c r="BK172" i="2"/>
  <c r="N172" i="2"/>
  <c r="BE172" i="2" s="1"/>
  <c r="BI167" i="2"/>
  <c r="BH167" i="2"/>
  <c r="BG167" i="2"/>
  <c r="BF167" i="2"/>
  <c r="AA167" i="2"/>
  <c r="AA166" i="2" s="1"/>
  <c r="Y167" i="2"/>
  <c r="Y166" i="2" s="1"/>
  <c r="W167" i="2"/>
  <c r="W166" i="2" s="1"/>
  <c r="BK167" i="2"/>
  <c r="BK166" i="2" s="1"/>
  <c r="N166" i="2" s="1"/>
  <c r="N93" i="2" s="1"/>
  <c r="N167" i="2"/>
  <c r="BE167" i="2" s="1"/>
  <c r="BI162" i="2"/>
  <c r="BH162" i="2"/>
  <c r="BG162" i="2"/>
  <c r="BF162" i="2"/>
  <c r="AA162" i="2"/>
  <c r="AA161" i="2" s="1"/>
  <c r="Y162" i="2"/>
  <c r="Y161" i="2" s="1"/>
  <c r="W162" i="2"/>
  <c r="W161" i="2" s="1"/>
  <c r="BK162" i="2"/>
  <c r="BK161" i="2" s="1"/>
  <c r="N161" i="2" s="1"/>
  <c r="N92" i="2" s="1"/>
  <c r="N162" i="2"/>
  <c r="BE162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5" i="2"/>
  <c r="BH145" i="2"/>
  <c r="BG145" i="2"/>
  <c r="BF145" i="2"/>
  <c r="AA145" i="2"/>
  <c r="Y145" i="2"/>
  <c r="W145" i="2"/>
  <c r="BK145" i="2"/>
  <c r="N145" i="2"/>
  <c r="BE145" i="2" s="1"/>
  <c r="BI137" i="2"/>
  <c r="BH137" i="2"/>
  <c r="BG137" i="2"/>
  <c r="BF137" i="2"/>
  <c r="AA137" i="2"/>
  <c r="Y137" i="2"/>
  <c r="W137" i="2"/>
  <c r="BK137" i="2"/>
  <c r="N137" i="2"/>
  <c r="BE137" i="2" s="1"/>
  <c r="BI133" i="2"/>
  <c r="BH133" i="2"/>
  <c r="BG133" i="2"/>
  <c r="BF133" i="2"/>
  <c r="AA133" i="2"/>
  <c r="Y133" i="2"/>
  <c r="W133" i="2"/>
  <c r="BK133" i="2"/>
  <c r="N133" i="2"/>
  <c r="BE133" i="2" s="1"/>
  <c r="M127" i="2"/>
  <c r="M126" i="2"/>
  <c r="F126" i="2"/>
  <c r="F124" i="2"/>
  <c r="F122" i="2"/>
  <c r="M29" i="2"/>
  <c r="AS89" i="1" s="1"/>
  <c r="M85" i="2"/>
  <c r="M84" i="2"/>
  <c r="F84" i="2"/>
  <c r="F82" i="2"/>
  <c r="F80" i="2"/>
  <c r="O16" i="2"/>
  <c r="E16" i="2"/>
  <c r="F127" i="2" s="1"/>
  <c r="O15" i="2"/>
  <c r="O10" i="2"/>
  <c r="M82" i="2" s="1"/>
  <c r="F6" i="2"/>
  <c r="F120" i="2" s="1"/>
  <c r="AK27" i="1"/>
  <c r="AM83" i="1"/>
  <c r="L83" i="1"/>
  <c r="AM82" i="1"/>
  <c r="L82" i="1"/>
  <c r="AM80" i="1"/>
  <c r="L80" i="1"/>
  <c r="L78" i="1"/>
  <c r="L77" i="1"/>
  <c r="M33" i="5" l="1"/>
  <c r="AW92" i="1" s="1"/>
  <c r="H35" i="5"/>
  <c r="BC92" i="1" s="1"/>
  <c r="BK329" i="4"/>
  <c r="N329" i="4" s="1"/>
  <c r="N98" i="4" s="1"/>
  <c r="BK312" i="4"/>
  <c r="N312" i="4" s="1"/>
  <c r="N94" i="4" s="1"/>
  <c r="M34" i="4"/>
  <c r="AW91" i="1" s="1"/>
  <c r="BK478" i="3"/>
  <c r="N478" i="3" s="1"/>
  <c r="N104" i="3" s="1"/>
  <c r="BK427" i="3"/>
  <c r="N427" i="3" s="1"/>
  <c r="N103" i="3" s="1"/>
  <c r="BK412" i="3"/>
  <c r="N412" i="3" s="1"/>
  <c r="N102" i="3" s="1"/>
  <c r="BK403" i="3"/>
  <c r="N403" i="3" s="1"/>
  <c r="N101" i="3" s="1"/>
  <c r="BK192" i="3"/>
  <c r="N192" i="3" s="1"/>
  <c r="N95" i="3" s="1"/>
  <c r="BK165" i="3"/>
  <c r="N165" i="3" s="1"/>
  <c r="N93" i="3" s="1"/>
  <c r="M34" i="3"/>
  <c r="AW90" i="1" s="1"/>
  <c r="BK495" i="3"/>
  <c r="N495" i="3" s="1"/>
  <c r="N105" i="3" s="1"/>
  <c r="BK882" i="2"/>
  <c r="N882" i="2" s="1"/>
  <c r="N104" i="2" s="1"/>
  <c r="BK848" i="2"/>
  <c r="N848" i="2" s="1"/>
  <c r="N103" i="2" s="1"/>
  <c r="BK810" i="2"/>
  <c r="N810" i="2" s="1"/>
  <c r="N102" i="2" s="1"/>
  <c r="BK788" i="2"/>
  <c r="N788" i="2" s="1"/>
  <c r="N100" i="2" s="1"/>
  <c r="H37" i="2"/>
  <c r="BD89" i="1" s="1"/>
  <c r="BK132" i="2"/>
  <c r="BK360" i="4"/>
  <c r="N360" i="4" s="1"/>
  <c r="N99" i="4" s="1"/>
  <c r="W132" i="2"/>
  <c r="AA171" i="2"/>
  <c r="Y594" i="2"/>
  <c r="Y754" i="2"/>
  <c r="Y767" i="2"/>
  <c r="Y766" i="2" s="1"/>
  <c r="AA882" i="2"/>
  <c r="BK899" i="2"/>
  <c r="N899" i="2" s="1"/>
  <c r="N105" i="2" s="1"/>
  <c r="Y969" i="2"/>
  <c r="H35" i="3"/>
  <c r="BB90" i="1" s="1"/>
  <c r="BK179" i="3"/>
  <c r="N179" i="3" s="1"/>
  <c r="N94" i="3" s="1"/>
  <c r="BK285" i="3"/>
  <c r="N285" i="3" s="1"/>
  <c r="N98" i="3" s="1"/>
  <c r="Y380" i="3"/>
  <c r="Y132" i="2"/>
  <c r="Y131" i="2" s="1"/>
  <c r="BK171" i="2"/>
  <c r="N171" i="2" s="1"/>
  <c r="N94" i="2" s="1"/>
  <c r="AA767" i="2"/>
  <c r="AA766" i="2" s="1"/>
  <c r="AA130" i="2" s="1"/>
  <c r="W798" i="2"/>
  <c r="Y848" i="2"/>
  <c r="F117" i="3"/>
  <c r="F78" i="3"/>
  <c r="AA196" i="3"/>
  <c r="W285" i="3"/>
  <c r="AA380" i="3"/>
  <c r="Y403" i="3"/>
  <c r="Y412" i="3"/>
  <c r="Y427" i="3"/>
  <c r="Y478" i="3"/>
  <c r="Y495" i="3"/>
  <c r="H36" i="4"/>
  <c r="BC91" i="1" s="1"/>
  <c r="BK135" i="4"/>
  <c r="N135" i="4" s="1"/>
  <c r="N92" i="4" s="1"/>
  <c r="BK228" i="4"/>
  <c r="N228" i="4" s="1"/>
  <c r="N93" i="4" s="1"/>
  <c r="Y312" i="4"/>
  <c r="Y125" i="4" s="1"/>
  <c r="Y329" i="4"/>
  <c r="Y360" i="4"/>
  <c r="AA395" i="4"/>
  <c r="Y425" i="4"/>
  <c r="H35" i="2"/>
  <c r="BB89" i="1" s="1"/>
  <c r="AA594" i="2"/>
  <c r="Y788" i="2"/>
  <c r="Y810" i="2"/>
  <c r="F78" i="2"/>
  <c r="AA132" i="2"/>
  <c r="AA131" i="2" s="1"/>
  <c r="H36" i="2"/>
  <c r="BC89" i="1" s="1"/>
  <c r="W171" i="2"/>
  <c r="BK754" i="2"/>
  <c r="N754" i="2" s="1"/>
  <c r="N96" i="2" s="1"/>
  <c r="AA788" i="2"/>
  <c r="Y798" i="2"/>
  <c r="AA810" i="2"/>
  <c r="W882" i="2"/>
  <c r="Y899" i="2"/>
  <c r="BK969" i="2"/>
  <c r="N969" i="2" s="1"/>
  <c r="N107" i="2" s="1"/>
  <c r="BK129" i="3"/>
  <c r="N129" i="3" s="1"/>
  <c r="N91" i="3" s="1"/>
  <c r="M33" i="3"/>
  <c r="AV90" i="1" s="1"/>
  <c r="AT90" i="1" s="1"/>
  <c r="H37" i="3"/>
  <c r="BD90" i="1" s="1"/>
  <c r="BK147" i="3"/>
  <c r="N147" i="3" s="1"/>
  <c r="N92" i="3" s="1"/>
  <c r="Y165" i="3"/>
  <c r="Y179" i="3"/>
  <c r="Y128" i="3" s="1"/>
  <c r="Y127" i="3" s="1"/>
  <c r="BK196" i="3"/>
  <c r="N196" i="3" s="1"/>
  <c r="N97" i="3" s="1"/>
  <c r="AA412" i="3"/>
  <c r="BK594" i="2"/>
  <c r="N594" i="2" s="1"/>
  <c r="N95" i="2" s="1"/>
  <c r="W754" i="2"/>
  <c r="BK767" i="2"/>
  <c r="W788" i="2"/>
  <c r="W766" i="2" s="1"/>
  <c r="BK798" i="2"/>
  <c r="N798" i="2" s="1"/>
  <c r="N101" i="2" s="1"/>
  <c r="W810" i="2"/>
  <c r="W848" i="2"/>
  <c r="Y882" i="2"/>
  <c r="AA899" i="2"/>
  <c r="W969" i="2"/>
  <c r="BK980" i="2"/>
  <c r="N980" i="2" s="1"/>
  <c r="N108" i="2" s="1"/>
  <c r="AA129" i="3"/>
  <c r="H36" i="3"/>
  <c r="BC90" i="1" s="1"/>
  <c r="AA147" i="3"/>
  <c r="W165" i="3"/>
  <c r="W128" i="3" s="1"/>
  <c r="W179" i="3"/>
  <c r="Y192" i="3"/>
  <c r="Y196" i="3"/>
  <c r="Y195" i="3" s="1"/>
  <c r="Y285" i="3"/>
  <c r="BK380" i="3"/>
  <c r="N380" i="3" s="1"/>
  <c r="N99" i="3" s="1"/>
  <c r="W403" i="3"/>
  <c r="W195" i="3" s="1"/>
  <c r="W412" i="3"/>
  <c r="W427" i="3"/>
  <c r="W478" i="3"/>
  <c r="W126" i="4"/>
  <c r="H35" i="4"/>
  <c r="BB91" i="1" s="1"/>
  <c r="AA135" i="4"/>
  <c r="W312" i="4"/>
  <c r="W329" i="4"/>
  <c r="W323" i="4" s="1"/>
  <c r="Y395" i="4"/>
  <c r="Y323" i="4" s="1"/>
  <c r="AA115" i="5"/>
  <c r="AA114" i="5" s="1"/>
  <c r="AA113" i="5" s="1"/>
  <c r="H36" i="5"/>
  <c r="BD92" i="1" s="1"/>
  <c r="AA478" i="3"/>
  <c r="AA495" i="3"/>
  <c r="AA126" i="4"/>
  <c r="H37" i="4"/>
  <c r="BD91" i="1" s="1"/>
  <c r="W135" i="4"/>
  <c r="W228" i="4"/>
  <c r="AA312" i="4"/>
  <c r="AA329" i="4"/>
  <c r="AA323" i="4" s="1"/>
  <c r="AA360" i="4"/>
  <c r="BK395" i="4"/>
  <c r="N395" i="4" s="1"/>
  <c r="N101" i="4" s="1"/>
  <c r="AA425" i="4"/>
  <c r="W115" i="5"/>
  <c r="W114" i="5" s="1"/>
  <c r="W113" i="5" s="1"/>
  <c r="AU92" i="1" s="1"/>
  <c r="H34" i="5"/>
  <c r="BB92" i="1" s="1"/>
  <c r="N132" i="2"/>
  <c r="N91" i="2" s="1"/>
  <c r="M33" i="2"/>
  <c r="AV89" i="1" s="1"/>
  <c r="H33" i="2"/>
  <c r="AZ89" i="1" s="1"/>
  <c r="M33" i="4"/>
  <c r="AV91" i="1" s="1"/>
  <c r="H33" i="4"/>
  <c r="AZ91" i="1" s="1"/>
  <c r="M32" i="5"/>
  <c r="AV92" i="1" s="1"/>
  <c r="AT92" i="1" s="1"/>
  <c r="H32" i="5"/>
  <c r="AZ92" i="1" s="1"/>
  <c r="F85" i="2"/>
  <c r="M124" i="2"/>
  <c r="AA969" i="2"/>
  <c r="M34" i="2"/>
  <c r="AW89" i="1" s="1"/>
  <c r="H34" i="2"/>
  <c r="BA89" i="1" s="1"/>
  <c r="N126" i="4"/>
  <c r="N91" i="4" s="1"/>
  <c r="N324" i="4"/>
  <c r="N97" i="4" s="1"/>
  <c r="N115" i="5"/>
  <c r="N90" i="5" s="1"/>
  <c r="BK114" i="5"/>
  <c r="M82" i="3"/>
  <c r="F124" i="3"/>
  <c r="H33" i="3"/>
  <c r="AZ90" i="1" s="1"/>
  <c r="H34" i="3"/>
  <c r="BA90" i="1" s="1"/>
  <c r="F78" i="4"/>
  <c r="F85" i="4"/>
  <c r="M118" i="4"/>
  <c r="H34" i="4"/>
  <c r="BA91" i="1" s="1"/>
  <c r="M81" i="5"/>
  <c r="F104" i="5"/>
  <c r="F110" i="5"/>
  <c r="H33" i="5"/>
  <c r="BA92" i="1" s="1"/>
  <c r="BK125" i="4" l="1"/>
  <c r="N125" i="4" s="1"/>
  <c r="N90" i="4" s="1"/>
  <c r="AT91" i="1"/>
  <c r="BK323" i="4"/>
  <c r="N323" i="4" s="1"/>
  <c r="N96" i="4" s="1"/>
  <c r="BK128" i="3"/>
  <c r="N128" i="3" s="1"/>
  <c r="N90" i="3" s="1"/>
  <c r="BK195" i="3"/>
  <c r="N195" i="3" s="1"/>
  <c r="N96" i="3" s="1"/>
  <c r="BK766" i="2"/>
  <c r="N766" i="2" s="1"/>
  <c r="N98" i="2" s="1"/>
  <c r="N767" i="2"/>
  <c r="N99" i="2" s="1"/>
  <c r="BD88" i="1"/>
  <c r="BD87" i="1" s="1"/>
  <c r="W35" i="1" s="1"/>
  <c r="Y124" i="4"/>
  <c r="W127" i="3"/>
  <c r="AU90" i="1" s="1"/>
  <c r="BB88" i="1"/>
  <c r="W125" i="4"/>
  <c r="W124" i="4" s="1"/>
  <c r="AU91" i="1" s="1"/>
  <c r="W131" i="2"/>
  <c r="W130" i="2" s="1"/>
  <c r="AU89" i="1" s="1"/>
  <c r="AA125" i="4"/>
  <c r="AA124" i="4" s="1"/>
  <c r="AA128" i="3"/>
  <c r="BC88" i="1"/>
  <c r="Y130" i="2"/>
  <c r="BK131" i="2"/>
  <c r="AA195" i="3"/>
  <c r="N114" i="5"/>
  <c r="N89" i="5" s="1"/>
  <c r="BK113" i="5"/>
  <c r="N113" i="5" s="1"/>
  <c r="N88" i="5" s="1"/>
  <c r="BA88" i="1"/>
  <c r="AT89" i="1"/>
  <c r="AZ88" i="1"/>
  <c r="BK124" i="4" l="1"/>
  <c r="N124" i="4" s="1"/>
  <c r="N89" i="4" s="1"/>
  <c r="L106" i="4" s="1"/>
  <c r="BK127" i="3"/>
  <c r="N127" i="3" s="1"/>
  <c r="N89" i="3" s="1"/>
  <c r="M28" i="3" s="1"/>
  <c r="M31" i="3" s="1"/>
  <c r="BK130" i="2"/>
  <c r="N130" i="2" s="1"/>
  <c r="N89" i="2" s="1"/>
  <c r="M28" i="2" s="1"/>
  <c r="M31" i="2" s="1"/>
  <c r="N131" i="2"/>
  <c r="N90" i="2" s="1"/>
  <c r="AA127" i="3"/>
  <c r="BB87" i="1"/>
  <c r="AX88" i="1"/>
  <c r="BC87" i="1"/>
  <c r="AY88" i="1"/>
  <c r="AU88" i="1"/>
  <c r="AU87" i="1" s="1"/>
  <c r="L112" i="2"/>
  <c r="L96" i="5"/>
  <c r="M27" i="5"/>
  <c r="M30" i="5" s="1"/>
  <c r="AV88" i="1"/>
  <c r="AZ87" i="1"/>
  <c r="BA87" i="1"/>
  <c r="AW88" i="1"/>
  <c r="M28" i="4" l="1"/>
  <c r="M31" i="4" s="1"/>
  <c r="AG91" i="1" s="1"/>
  <c r="AN91" i="1" s="1"/>
  <c r="L109" i="3"/>
  <c r="W33" i="1"/>
  <c r="AX87" i="1"/>
  <c r="W34" i="1"/>
  <c r="AY87" i="1"/>
  <c r="W31" i="1"/>
  <c r="AV87" i="1"/>
  <c r="AG92" i="1"/>
  <c r="AN92" i="1" s="1"/>
  <c r="L38" i="5"/>
  <c r="AG90" i="1"/>
  <c r="AN90" i="1" s="1"/>
  <c r="L39" i="3"/>
  <c r="AG89" i="1"/>
  <c r="L39" i="2"/>
  <c r="AW87" i="1"/>
  <c r="AK32" i="1" s="1"/>
  <c r="W32" i="1"/>
  <c r="AT88" i="1"/>
  <c r="L39" i="4" l="1"/>
  <c r="AK31" i="1"/>
  <c r="AT87" i="1"/>
  <c r="AG88" i="1"/>
  <c r="AN89" i="1"/>
  <c r="AN88" i="1" l="1"/>
  <c r="AG87" i="1"/>
  <c r="AK26" i="1" l="1"/>
  <c r="AK29" i="1" s="1"/>
  <c r="AK37" i="1" s="1"/>
  <c r="AN87" i="1"/>
  <c r="AN96" i="1" s="1"/>
  <c r="AG96" i="1"/>
</calcChain>
</file>

<file path=xl/sharedStrings.xml><?xml version="1.0" encoding="utf-8"?>
<sst xmlns="http://schemas.openxmlformats.org/spreadsheetml/2006/main" count="15263" uniqueCount="1998">
  <si>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</si>
  <si>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</si>
  <si>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</si>
  <si>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</si>
  <si>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</si>
  <si>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</si>
  <si>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</si>
  <si>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</si>
  <si>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</si>
  <si>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</si>
  <si>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</si>
  <si>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</si>
  <si>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</si>
  <si>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</si>
  <si>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R16-007</t>
  </si>
  <si>
    <t>0,1</t>
  </si>
  <si>
    <t>Stavba:</t>
  </si>
  <si>
    <t>Revitalizace areálu KOC V Podhájí- Zateplení objektu, Krajská Zdravotní a.s.-Masarykova nemocnice v Ústí n.L., o.z.</t>
  </si>
  <si>
    <t>JKSO:</t>
  </si>
  <si>
    <t>CC-CZ:</t>
  </si>
  <si>
    <t>Místo:</t>
  </si>
  <si>
    <t>Ústí n.L.</t>
  </si>
  <si>
    <t>Datum:</t>
  </si>
  <si>
    <t>12.02.2016</t>
  </si>
  <si>
    <t>Objednatel:</t>
  </si>
  <si>
    <t>IČ:</t>
  </si>
  <si>
    <t>Krajská zdravotní a.s. Ústí n.L.</t>
  </si>
  <si>
    <t>DIČ:</t>
  </si>
  <si>
    <t>Zhotovitel:</t>
  </si>
  <si>
    <t xml:space="preserve"> </t>
  </si>
  <si>
    <t>Projektant:</t>
  </si>
  <si>
    <t>Ct.Žežulka - Zefraprojekt</t>
  </si>
  <si>
    <t>True</t>
  </si>
  <si>
    <t>1</t>
  </si>
  <si>
    <t>Zpracovatel:</t>
  </si>
  <si>
    <t>28957954</t>
  </si>
  <si>
    <t>STAPO UL s.r.o.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</si>
  <si>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</si>
  <si>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</si>
  <si>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</si>
  <si>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</si>
  <si>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</si>
  <si>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</si>
  <si>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</si>
  <si>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</si>
  <si>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</si>
  <si>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</si>
  <si>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</si>
  <si>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</si>
  <si>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</si>
  <si>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</si>
  <si>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</si>
  <si>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</si>
  <si>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</si>
  <si>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</si>
  <si>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</si>
  <si>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</si>
  <si>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</si>
  <si>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</si>
  <si>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</si>
  <si>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</si>
  <si>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</si>
  <si>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</si>
  <si>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</si>
  <si>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</si>
  <si>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</si>
  <si>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</si>
  <si>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</si>
  <si>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</si>
  <si>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</si>
  <si>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</si>
  <si>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</si>
  <si>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</si>
  <si>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</si>
  <si>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</si>
  <si>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</si>
  <si>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</si>
  <si>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</si>
  <si>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</si>
  <si>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</si>
  <si>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{604789a9-9c37-4e83-9a2b-01c235725b50}</t>
  </si>
  <si>
    <t>{00000000-0000-0000-0000-000000000000}</t>
  </si>
  <si>
    <t>SO 100.00 - Zateplení objektů areálu</t>
  </si>
  <si>
    <t>{f494b45a-76e9-497b-908c-9bd553dea9ef}</t>
  </si>
  <si>
    <t>01</t>
  </si>
  <si>
    <t>SO 100.01 - Zateplení fasád</t>
  </si>
  <si>
    <t>2</t>
  </si>
  <si>
    <t>{080e35d7-9c76-47de-83c3-bd6853c74a1e}</t>
  </si>
  <si>
    <t>02</t>
  </si>
  <si>
    <t>SO 100.02 - Zateplení střech</t>
  </si>
  <si>
    <t>{932f53a8-c07d-4c75-8a41-64ff5c519636}</t>
  </si>
  <si>
    <t>03</t>
  </si>
  <si>
    <t>SO 100.03 - Odstranění balkonu 2.NP (původní objekt)</t>
  </si>
  <si>
    <t>{2d32e1a8-29db-437e-b6b9-f69dd58a0f5e}</t>
  </si>
  <si>
    <t>VRN</t>
  </si>
  <si>
    <t>{b1cf940b-c94e-4ecd-b211-5bd890d509e1}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</si>
  <si>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</si>
  <si>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</si>
  <si>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</si>
  <si>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</si>
  <si>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</si>
  <si>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</si>
  <si>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</si>
  <si>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1 - SO 100.00 - Zateplení objektů areálu</t>
  </si>
  <si>
    <t>Část:</t>
  </si>
  <si>
    <t>01 - SO 100.01 - Zateplení fasád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</si>
  <si>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</si>
  <si>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</si>
  <si>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</si>
  <si>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</si>
  <si>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</si>
  <si>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</si>
  <si>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</si>
  <si>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</si>
  <si>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</si>
  <si>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</si>
  <si>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</si>
  <si>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</si>
  <si>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</si>
  <si>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</si>
  <si>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</si>
  <si>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</si>
  <si>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</si>
  <si>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</si>
  <si>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</si>
  <si>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</si>
  <si>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</si>
  <si>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</si>
  <si>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</si>
  <si>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</si>
  <si>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</si>
  <si>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789 - Povrchové úpravy ocelových konstrukcí a technologických zařízení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</si>
  <si>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</si>
  <si>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</si>
  <si>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</si>
  <si>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</si>
  <si>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</si>
  <si>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</si>
  <si>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</si>
  <si>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</si>
  <si>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</si>
  <si>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</si>
  <si>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</si>
  <si>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</si>
  <si>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</si>
  <si>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</si>
  <si>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</si>
  <si>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</si>
  <si>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</si>
  <si>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113106121</t>
  </si>
  <si>
    <t>Rozebrání dlažeb komunikací pro pěší z betonových nebo kamenných dlaždic</t>
  </si>
  <si>
    <t>m2</t>
  </si>
  <si>
    <t>4</t>
  </si>
  <si>
    <t>-796877833</t>
  </si>
  <si>
    <t>"odkopání okolo objektu do hl.1000 mm"</t>
  </si>
  <si>
    <t>VV</t>
  </si>
  <si>
    <t>" chodníku z bet.dlaždic" 0,80*(13,50+36,575+3,20)</t>
  </si>
  <si>
    <t>Součet</t>
  </si>
  <si>
    <t>113107170</t>
  </si>
  <si>
    <t>Odstranění podkladu pl přes 50 m2 do 200 m2 z betonu prostého tl 100 mm</t>
  </si>
  <si>
    <t>-2032209204</t>
  </si>
  <si>
    <t>"odkopání okolo objektu do hl.500 mm - mimo vstupní zpevněnou část"</t>
  </si>
  <si>
    <t>"bet.okapní chodníček" 0,40*(10,00+13,00+18,60+23,88+27,60+2,471+2,29+3,80+2,29+3,50+3,80+3,60)</t>
  </si>
  <si>
    <t>Mezisoučet</t>
  </si>
  <si>
    <t>3</t>
  </si>
  <si>
    <t>"bet.okapový chodníček" 0,40*(22,85+2,10+24,50+4,00)</t>
  </si>
  <si>
    <t>132212101</t>
  </si>
  <si>
    <t>Hloubení rýh š do 600 mm ručním nebo pneum nářadím v soudržných horninách tř. 3</t>
  </si>
  <si>
    <t>m3</t>
  </si>
  <si>
    <t>931032464</t>
  </si>
  <si>
    <t>(0,40*0,50)*(10,00+13,00+18,60+23,88+27,60+2,471+2,29+3,80+2,29+3,50+3,80+3,60)</t>
  </si>
  <si>
    <t>"odpočet bet.okapního chodníčku" -(0,40*0,10)*(10,00+13,00+18,60+23,88+27,60+2,471+2,29+3,80+2,29+3,50+3,80+3,60)</t>
  </si>
  <si>
    <t>132212109</t>
  </si>
  <si>
    <t>Příplatek za lepivost u hloubení rýh š do 600 mm ručním nebo pneum nářadím v hornině tř. 3</t>
  </si>
  <si>
    <t>1364548178</t>
  </si>
  <si>
    <t>5</t>
  </si>
  <si>
    <t>132212201</t>
  </si>
  <si>
    <t>Hloubení rýh š přes 600 do 2000 mm ručním nebo pneum nářadím v soudržných horninách tř. 3</t>
  </si>
  <si>
    <t>-1067777080</t>
  </si>
  <si>
    <t>(0,80*1,00)*(13,50+36,575+3,20+22,85+2,10+24,50+4,00)</t>
  </si>
  <si>
    <t>"odpočet bet.chodníku z dlaždic" -(0,80*0,05)*(13,50+36,575+3,20)</t>
  </si>
  <si>
    <t>"odpočet bet.okapového chodníku" -(0,40*0,10)*(22,85+2,10+24,50+4,00)</t>
  </si>
  <si>
    <t>"odpočet kačírku" -(0,80*0,15)*22,85</t>
  </si>
  <si>
    <t>6</t>
  </si>
  <si>
    <t>132212209</t>
  </si>
  <si>
    <t>Příplatek za lepivost u hloubení rýh š do 2000 mm ručním nebo pneum nářadím v hornině tř. 3</t>
  </si>
  <si>
    <t>416809542</t>
  </si>
  <si>
    <t>7</t>
  </si>
  <si>
    <t>174101101</t>
  </si>
  <si>
    <t>Zásyp jam, šachet rýh nebo kolem objektů sypaninou se zhutněním</t>
  </si>
  <si>
    <t>962170462</t>
  </si>
  <si>
    <t>18,373+78,369</t>
  </si>
  <si>
    <t>8</t>
  </si>
  <si>
    <t>451577777</t>
  </si>
  <si>
    <t>Podklad nebo lože pod dlažbu vodorovný nebo do sklonu 1:5 z kameniva těženého tl do 100 mm</t>
  </si>
  <si>
    <t>-1234386553</t>
  </si>
  <si>
    <t>"odkopání okolo objektu do hl.1000 mm - zpětné položení původní"</t>
  </si>
  <si>
    <t>9</t>
  </si>
  <si>
    <t>596811120</t>
  </si>
  <si>
    <t>Kladení betonové dlažby komunikací pro pěší do lože z kameniva vel do 0,09 m2 plochy do 50 m2</t>
  </si>
  <si>
    <t>122072590</t>
  </si>
  <si>
    <t>"odkopání okolo objektu do hl.1000 mm - zpětné položení původní dlažby"</t>
  </si>
  <si>
    <t>10</t>
  </si>
  <si>
    <t>621135011</t>
  </si>
  <si>
    <t>Vyrovnání podkladu vnějších podhledů tmelem tl do 2 mm</t>
  </si>
  <si>
    <t>2113650137</t>
  </si>
  <si>
    <t>"pod zateplovací systém - předpoklad do 20% plochy"</t>
  </si>
  <si>
    <t>100,624*20/100</t>
  </si>
  <si>
    <t>11</t>
  </si>
  <si>
    <t>621221031</t>
  </si>
  <si>
    <t>Montáž kontaktního zateplení vnějších podhledů z minerální vlny s podélnou orientací tl do 160 mm</t>
  </si>
  <si>
    <t>1750967646</t>
  </si>
  <si>
    <t>"balkony" 12*(1,20*2,50)</t>
  </si>
  <si>
    <t>"balkon" 2,15*5,25</t>
  </si>
  <si>
    <t>"markýza - centrální vstup" 2,00*14,30</t>
  </si>
  <si>
    <t>"markýza - zadní vstup" 1,75*14,135</t>
  </si>
  <si>
    <t>12</t>
  </si>
  <si>
    <t>M</t>
  </si>
  <si>
    <t>631515380</t>
  </si>
  <si>
    <t>deska minerální izolační ISOVER TF PROFI tl. 160 mm</t>
  </si>
  <si>
    <t>-796846047</t>
  </si>
  <si>
    <t>13</t>
  </si>
  <si>
    <t>621251105</t>
  </si>
  <si>
    <t>Příplatek k cenám kontaktního zateplení podhledů za použití tepelněizolačních zátek z minerální vlny</t>
  </si>
  <si>
    <t>1160715535</t>
  </si>
  <si>
    <t>14</t>
  </si>
  <si>
    <t>621325102</t>
  </si>
  <si>
    <t>Oprava vnější vápenné nebo vápenocementové hladké omítky složitosti 1 podhledů v rozsahu do 30%</t>
  </si>
  <si>
    <t>-774177595</t>
  </si>
  <si>
    <t>621531031</t>
  </si>
  <si>
    <t>Tenkovrstvá silikonová zrnitá omítka tl. 3,0 mm včetně penetrace vnějších podhledů</t>
  </si>
  <si>
    <t>-1457836425</t>
  </si>
  <si>
    <t>16</t>
  </si>
  <si>
    <t>622135011</t>
  </si>
  <si>
    <t>Vyrovnání podkladu vnějších stěn tmelem tl do 2 mm</t>
  </si>
  <si>
    <t>138969044</t>
  </si>
  <si>
    <t>"pod zateplovací systém - předpoklad do 20% plochy</t>
  </si>
  <si>
    <t>3474,063*20/100</t>
  </si>
  <si>
    <t>17</t>
  </si>
  <si>
    <t>622211001</t>
  </si>
  <si>
    <t>Montáž kontaktního zateplení vnějších stěn z polystyrénových desek tl do 40 mm</t>
  </si>
  <si>
    <t>829919671</t>
  </si>
  <si>
    <t>"parapet oken - viz.K1 (ostění hl.250 mm+izolace tl.160 mm = 410 mm" 518,10*0,41</t>
  </si>
  <si>
    <t>"čela balkonů" 12*(0,15*(1,20*2+2,50))</t>
  </si>
  <si>
    <t>"čela markýzy centrální vstup" 0,15*(14,30+2,00)</t>
  </si>
  <si>
    <t>"čela markýzy zadní vstup" 0,15*(1,75*2+14,135)</t>
  </si>
  <si>
    <t>18</t>
  </si>
  <si>
    <t>283764150</t>
  </si>
  <si>
    <t>deska z extrudovaného polystyrénu XPS tl. 30 mm</t>
  </si>
  <si>
    <t>-1860699453</t>
  </si>
  <si>
    <t>Pro ploché střechy, obrácené střechy, zelené střechy, podlahy, vnější stěny ve styku se zeminou.</t>
  </si>
  <si>
    <t>P</t>
  </si>
  <si>
    <t>19</t>
  </si>
  <si>
    <t>622211011</t>
  </si>
  <si>
    <t>Montáž kontaktního zateplení vnějších stěn z polystyrénových desek tl do 80 mm</t>
  </si>
  <si>
    <t>-436973581</t>
  </si>
  <si>
    <t>"sokl - 500 mm nad terén+500 mm pod terén = 1000 mm"</t>
  </si>
  <si>
    <t>1,00*(12,325+12,30+6,40+2,471+2,29+3,002+2,29+3,421+2,35+0,55+3,48+8,30)</t>
  </si>
  <si>
    <t>"odpočet otvoru" -(1,00*1,75)</t>
  </si>
  <si>
    <t>Mezisoučet - 1.pp</t>
  </si>
  <si>
    <t>1,50*(34,15-12,325+36,575+3,575+3,25+0,35+22,05+2,10+23,656+4,00)</t>
  </si>
  <si>
    <t>1,00*(10,00+22,722+0,61+22,45+14,30+3,75+3,275+3,90+4,10+0,25+2,20)</t>
  </si>
  <si>
    <t>1,00*(3,85+0,27+3,50)</t>
  </si>
  <si>
    <t>"odpočet otvoru" -1,00*(1,55+2,00+1,40+3,50+1,80+1,15+1,40+1,00)</t>
  </si>
  <si>
    <t>Mezisoučet - 1.np</t>
  </si>
  <si>
    <t>20</t>
  </si>
  <si>
    <t>283764210</t>
  </si>
  <si>
    <t>deska z extrudovaného polystyrénu XPS tl. 80 mm</t>
  </si>
  <si>
    <t>-1492208841</t>
  </si>
  <si>
    <t>622212051</t>
  </si>
  <si>
    <t>Montáž kontaktního zateplení vnějšího ostění hl. špalety do 400 mm z polystyrenu tl do 40 mm</t>
  </si>
  <si>
    <t>m</t>
  </si>
  <si>
    <t>1558008741</t>
  </si>
  <si>
    <t>4*(0,90*1,60*2)</t>
  </si>
  <si>
    <t>26*(1,20*1,60*2)</t>
  </si>
  <si>
    <t>1*(1,55*2,10*2)</t>
  </si>
  <si>
    <t>1*(1,40*2,10*2)</t>
  </si>
  <si>
    <t>1*(1,70*2,10*2)</t>
  </si>
  <si>
    <t>Mezisoučet - pavilon 1</t>
  </si>
  <si>
    <t>9*(5,50*1,80*2)</t>
  </si>
  <si>
    <t>6*(2,05*1,80*2)</t>
  </si>
  <si>
    <t>2*(4,35*1,80*2)</t>
  </si>
  <si>
    <t>1*(3,30*2,75*2)</t>
  </si>
  <si>
    <t>Mezisoučet - pavilon 2</t>
  </si>
  <si>
    <t>2*(3,20*1,80*2)</t>
  </si>
  <si>
    <t>Mezisoučet - pavilon 3</t>
  </si>
  <si>
    <t>1*(0,90*2,00*2)</t>
  </si>
  <si>
    <t>4*(2,10*0,90*2)</t>
  </si>
  <si>
    <t>2*(5,50*0,90*2)</t>
  </si>
  <si>
    <t>17*(0,50*0,40*2)</t>
  </si>
  <si>
    <t>12*(2,05*1,80*2)</t>
  </si>
  <si>
    <t>25*(5,50*1,80*2)</t>
  </si>
  <si>
    <t>4*(4,35*1,80*2)</t>
  </si>
  <si>
    <t>2*(0,90*1,80*2)</t>
  </si>
  <si>
    <t>5*(0,85*1,20*2)</t>
  </si>
  <si>
    <t>1*(1,00*2,00*2)</t>
  </si>
  <si>
    <t>1*(1,75*2,15*2)</t>
  </si>
  <si>
    <t>1*(2,10*1,68*2)</t>
  </si>
  <si>
    <t>1*(2,10*1,47*2)</t>
  </si>
  <si>
    <t>1*(2,10*3,35*2)</t>
  </si>
  <si>
    <t>1*(0,90*2,30*2)</t>
  </si>
  <si>
    <t>Mezisoučet - pavilon 4+5</t>
  </si>
  <si>
    <t>19*(1,80*1,70*2)</t>
  </si>
  <si>
    <t>3*(0,90*0,90*2)</t>
  </si>
  <si>
    <t>2*(0,90*2,00*2)</t>
  </si>
  <si>
    <t>5*(2,20*1,70*2)</t>
  </si>
  <si>
    <t>8*(0,70*1,70*2)</t>
  </si>
  <si>
    <t>7*(1,40*1,70*2)</t>
  </si>
  <si>
    <t>14*(1,20*1,70*2)</t>
  </si>
  <si>
    <t>3*(0,80*1,70*2)</t>
  </si>
  <si>
    <t>24*(0,50*1,70*2)</t>
  </si>
  <si>
    <t>12*(0,80*2,50*2)</t>
  </si>
  <si>
    <t>4*(0,60*2,00*2)</t>
  </si>
  <si>
    <t>1*(1,20*2,00*2)</t>
  </si>
  <si>
    <t>4*(2,20*2,00*2)</t>
  </si>
  <si>
    <t>4*(1,00*2,00*2)</t>
  </si>
  <si>
    <t>1*(1,60*2,00*2)</t>
  </si>
  <si>
    <t>1*(1,80*2,10*2)</t>
  </si>
  <si>
    <t>3*(1,00*1,15*2)</t>
  </si>
  <si>
    <t>1*(1,20*1,15*2)</t>
  </si>
  <si>
    <t>1*(1,60*1,15*2)</t>
  </si>
  <si>
    <t>Mezisoučet - pavilon 6</t>
  </si>
  <si>
    <t>22</t>
  </si>
  <si>
    <t>283759320</t>
  </si>
  <si>
    <t>deska fasádní polystyrénová EPS 70 F 1000 x 500 x 40 mm</t>
  </si>
  <si>
    <t>124898721</t>
  </si>
  <si>
    <t>lambda=0,039 [W / m K]</t>
  </si>
  <si>
    <t>1646,925*0,32</t>
  </si>
  <si>
    <t>23</t>
  </si>
  <si>
    <t>622221031</t>
  </si>
  <si>
    <t>Montáž kontaktního zateplení vnějších stěn z minerální vlny s podélnou orientací vláken tl do 160 mm</t>
  </si>
  <si>
    <t>-433477109</t>
  </si>
  <si>
    <t>7,90*(16,30+14,00+23,656)</t>
  </si>
  <si>
    <t>(7,90+8,70)*7,516/2</t>
  </si>
  <si>
    <t>"odpočet otvoru" -4*(0,90*1,60)</t>
  </si>
  <si>
    <t>"odpočet otvoru" -26*(1,20*1,60)</t>
  </si>
  <si>
    <t>"odpočet otvoru" -1*(1,55*2,10)</t>
  </si>
  <si>
    <t>"odpočet otvoru" -1*(1,40*2,10)</t>
  </si>
  <si>
    <t>"odpočet otvoru" -1*(1,70*2,10)</t>
  </si>
  <si>
    <t>8,00*(22,45+2,30+22,05)</t>
  </si>
  <si>
    <t>"odpočet otvoru" -9*(5,50*1,80)</t>
  </si>
  <si>
    <t>"odpočet otvoru" -6*(2,05*1,80)</t>
  </si>
  <si>
    <t>"odpočet otvoru" -2*(4,35*1,80)</t>
  </si>
  <si>
    <t>"odpočet otvoru" -1*(3,30*2,75)</t>
  </si>
  <si>
    <t>4,00*(3,60+3,60)</t>
  </si>
  <si>
    <t>"odpočet otvoru" -2*(3,20*1,80)</t>
  </si>
  <si>
    <t>8,00*(23,885+36,575+18,60+6,28+13,80)</t>
  </si>
  <si>
    <t>(8,00+10,90)*5,158/2</t>
  </si>
  <si>
    <t>10,90*(15,192+6,27)</t>
  </si>
  <si>
    <t>3,00*(10,225+0,55+2,55+3,875+4,85+6,65+6,85)</t>
  </si>
  <si>
    <t>2,50*(5,50*2+18,50*2)</t>
  </si>
  <si>
    <t>"odpočet otvoru" -1*(0,90*2,00)</t>
  </si>
  <si>
    <t>"odpočet otvoru" -4*(2,10*0,90)</t>
  </si>
  <si>
    <t>"odpočet otvoru" -2*(5,50*0,90)</t>
  </si>
  <si>
    <t>"odpočet otvoru" -17*(0,50*0,40)</t>
  </si>
  <si>
    <t>"odpočet otvoru" -12*(2,05*1,80)</t>
  </si>
  <si>
    <t>"odpočet otvoru" -25*(5,50*1,80)</t>
  </si>
  <si>
    <t>"odpočet otvoru" -4*(4,35*1,80)</t>
  </si>
  <si>
    <t>"odpočet otvoru" -2*(0,90*1,80)</t>
  </si>
  <si>
    <t>"odpočet otvoru" -5*(0,85*1,20)</t>
  </si>
  <si>
    <t>"odpočet otvoru" -1*(1,00*2,00)</t>
  </si>
  <si>
    <t>"odpočet otvoru" -1*(1,75*2,15)</t>
  </si>
  <si>
    <t>"odpočet otvoru" -1*(2,10*1,68)</t>
  </si>
  <si>
    <t>"odpočet otvoru" -1*(2,10*1,47)</t>
  </si>
  <si>
    <t>"odpočet otvoru" -1*(2,10*3,35)</t>
  </si>
  <si>
    <t>"odpočet otvoru" -1*(0,90*2,30)</t>
  </si>
  <si>
    <t>17,70*(25,25-2,59+11,171+14,355+3,75*2)</t>
  </si>
  <si>
    <t>19,10*(2,59+11,55+3,55)</t>
  </si>
  <si>
    <t>11,05*(6,85+11,30+6,85)</t>
  </si>
  <si>
    <t>4,05*(11,30+10,175+3,675+4,475+5,72+2,125+3,655+1,075+5,60+11,45)</t>
  </si>
  <si>
    <t>"odpočet otvoru" -19*(1,80*1,70)</t>
  </si>
  <si>
    <t>"odpočet otvoru" -3*(0,90*0,90)</t>
  </si>
  <si>
    <t>"odpočet otvoru" -2*(0,90*2,00)</t>
  </si>
  <si>
    <t>"odpočet otvoru" -5*(2,20*1,70)</t>
  </si>
  <si>
    <t>"odpočet otvoru" -8*(0,70*1,70)</t>
  </si>
  <si>
    <t>"odpočet otvoru" -7*(1,40*1,70)</t>
  </si>
  <si>
    <t>"odpočet otvoru" -14*(1,20*1,70)</t>
  </si>
  <si>
    <t>"odpočet otvoru" -3*(0,80*1,70)</t>
  </si>
  <si>
    <t>"odpočet otvoru" -24*(0,50*1,70)</t>
  </si>
  <si>
    <t>"odpočet otvoru" -12*(0,80*2,50)</t>
  </si>
  <si>
    <t>"odpočet otvoru" -4*(0,60*2,00)</t>
  </si>
  <si>
    <t>"odpočet otvoru" -1*(1,20*2,00)</t>
  </si>
  <si>
    <t>"odpočet otvoru" -4*(2,20*2,00)</t>
  </si>
  <si>
    <t>"odpočet otvoru" -4*(1,00*2,00)</t>
  </si>
  <si>
    <t>"odpočet otvoru" -1*(1,60*2,00)</t>
  </si>
  <si>
    <t>"odpočet otvoru" -1*(1,80*2,10)</t>
  </si>
  <si>
    <t>"odpočet otvoru" -3*(1,00*1,15)</t>
  </si>
  <si>
    <t>"odpočet otvoru" -1*(1,20*1,15)</t>
  </si>
  <si>
    <t>"odpočet otvoru" -1*(1,60*1,15)</t>
  </si>
  <si>
    <t>24</t>
  </si>
  <si>
    <t>1126196577</t>
  </si>
  <si>
    <t>25</t>
  </si>
  <si>
    <t>622251101</t>
  </si>
  <si>
    <t>Příplatek k cenám kontaktního zateplení stěn za použití tepelněizolačních zátek z polystyrenu</t>
  </si>
  <si>
    <t>1071984535</t>
  </si>
  <si>
    <t>Mezisoučet - ostění otvorů</t>
  </si>
  <si>
    <t>226,331</t>
  </si>
  <si>
    <t>Mezisoučet - čela balkonů, markýz apod.</t>
  </si>
  <si>
    <t>"sokl - 500 mm nad terén"</t>
  </si>
  <si>
    <t>0,50*(12,325+12,30+6,40+2,471+2,29+3,002+2,29+3,421+2,35+0,55+3,48+8,30)</t>
  </si>
  <si>
    <t>"odpočet otvoru" -(0,50*1,75)</t>
  </si>
  <si>
    <t>0,50*(34,15-12,325+36,575+3,575+3,25+0,35+22,05+2,10+23,656+4,00)</t>
  </si>
  <si>
    <t>0,50*(10,00+22,722+0,61+22,45+14,30+3,75+3,275+3,90+4,10+0,25+2,20)</t>
  </si>
  <si>
    <t>0,50*(3,85+0,27+3,50)</t>
  </si>
  <si>
    <t>"odpočet otvoru" -0,50*(1,55+2,00+1,40+3,50+1,80+1,15+1,40+1,00)</t>
  </si>
  <si>
    <t>Mezisoučet - zateplení soklu</t>
  </si>
  <si>
    <t>26</t>
  </si>
  <si>
    <t>622251105</t>
  </si>
  <si>
    <t>Příplatek k cenám kontaktního zateplení stěn za použití tepelněizolačních zátek z minerální vlny</t>
  </si>
  <si>
    <t>-873034498</t>
  </si>
  <si>
    <t>27</t>
  </si>
  <si>
    <t>622251201</t>
  </si>
  <si>
    <t>Příplatek k cenám kontaktního zateplení za použití disperzní (organické) armovací hmoty stěrkování</t>
  </si>
  <si>
    <t>684737857</t>
  </si>
  <si>
    <t>100,624+3210,555</t>
  </si>
  <si>
    <t>28</t>
  </si>
  <si>
    <t>622252001</t>
  </si>
  <si>
    <t>Montáž zakládacích soklových lišt kontaktního zateplení</t>
  </si>
  <si>
    <t>-2128584308</t>
  </si>
  <si>
    <t>16,30+14,00+23,656+7,516</t>
  </si>
  <si>
    <t>22,45+2,30+22,05</t>
  </si>
  <si>
    <t>3,60+3,60</t>
  </si>
  <si>
    <t>23,885+36,575+18,60+6,28+13,80+5,158</t>
  </si>
  <si>
    <t>15,192+6,27</t>
  </si>
  <si>
    <t>10,225+0,55+2,55+3,875+4,85+6,65+6,85</t>
  </si>
  <si>
    <t>5,50*2+18,50*2</t>
  </si>
  <si>
    <t>25,25-2,59+11,171+14,355+3,75*2</t>
  </si>
  <si>
    <t>2,59+11,55+3,55</t>
  </si>
  <si>
    <t>6,85+11,30+6,85</t>
  </si>
  <si>
    <t>11,30+10,175+3,675+4,475+5,72+2,125+3,655+1,075+5,60+11,45</t>
  </si>
  <si>
    <t>29</t>
  </si>
  <si>
    <t>590516380</t>
  </si>
  <si>
    <t>lišta zakládací LO 163 mm tl.1,0mm</t>
  </si>
  <si>
    <t>-850840704</t>
  </si>
  <si>
    <t>30</t>
  </si>
  <si>
    <t>622252002</t>
  </si>
  <si>
    <t>Montáž ostatních lišt kontaktního zateplení</t>
  </si>
  <si>
    <t>-1614265839</t>
  </si>
  <si>
    <t>1646,925</t>
  </si>
  <si>
    <t>Mezisoučet - rohová lišta ostění vnější</t>
  </si>
  <si>
    <t>Mezisoučet - APU lišty oken</t>
  </si>
  <si>
    <t>518,10</t>
  </si>
  <si>
    <t>Mezisoučet - parapetní</t>
  </si>
  <si>
    <t>482,408</t>
  </si>
  <si>
    <t>Mezisoučet - ukončovací</t>
  </si>
  <si>
    <t>31</t>
  </si>
  <si>
    <t>590514800</t>
  </si>
  <si>
    <t>lišta rohová Al 10/10 cm s tkaninou bal. 2,5 m</t>
  </si>
  <si>
    <t>1717817602</t>
  </si>
  <si>
    <t>32</t>
  </si>
  <si>
    <t>590514760</t>
  </si>
  <si>
    <t>profil okenní začišťovací s tkaninou -Thermospoj 9 mm/2,4 m</t>
  </si>
  <si>
    <t>63543683</t>
  </si>
  <si>
    <t>délka 2,4 m, přesah tkaniny 100 mm</t>
  </si>
  <si>
    <t>33</t>
  </si>
  <si>
    <t>590515120</t>
  </si>
  <si>
    <t>profil parapetní - Thermospoj LPE plast 2 m</t>
  </si>
  <si>
    <t>212646920</t>
  </si>
  <si>
    <t>34</t>
  </si>
  <si>
    <t>590515160</t>
  </si>
  <si>
    <t>profil ukončovací 14 mm PVC hrana (délka 3 m)</t>
  </si>
  <si>
    <t>-1179205821</t>
  </si>
  <si>
    <t>35</t>
  </si>
  <si>
    <t>622321121</t>
  </si>
  <si>
    <t>Vápenocementová omítka hladká jednovrstvá vnějších stěn nanášená ručně</t>
  </si>
  <si>
    <t>-1301973031</t>
  </si>
  <si>
    <t>"po otlučení ker.obkladu</t>
  </si>
  <si>
    <t>0,73*(9,90+3,58+14,00+23,656+2,10)</t>
  </si>
  <si>
    <t>(0,73+1,45)*7,14/2</t>
  </si>
  <si>
    <t>1,45*0,60</t>
  </si>
  <si>
    <t>0,90*(22,45+22,05-3,30)</t>
  </si>
  <si>
    <t>0,40*(3,60+3,60)</t>
  </si>
  <si>
    <t>0,90*(23,885+18,60+6,28+36,575+13,417)</t>
  </si>
  <si>
    <t>3,73*(14,80+5,02)</t>
  </si>
  <si>
    <t>(3,73+0,90)*5,185/2</t>
  </si>
  <si>
    <t>2,85*11,71</t>
  </si>
  <si>
    <t>3,25*(3,75*2+3,275+3,90+4,10+3,85+0,27)</t>
  </si>
  <si>
    <t>1,45*(3,60+1,20+0,15+2,35+3,421+2,29+3,002+2,29+2,471+1,85)</t>
  </si>
  <si>
    <t>0,90*25,35</t>
  </si>
  <si>
    <t>36</t>
  </si>
  <si>
    <t>622325102</t>
  </si>
  <si>
    <t>Oprava vnější vápenné nebo vápenocementové hladké omítky složitosti 1 stěn v rozsahu do 30%</t>
  </si>
  <si>
    <t>2077570182</t>
  </si>
  <si>
    <t>1646,925*0,16</t>
  </si>
  <si>
    <t>Mezisoučet - ostění</t>
  </si>
  <si>
    <t>37</t>
  </si>
  <si>
    <t>622531031</t>
  </si>
  <si>
    <t>Tenkovrstvá silikonová zrnitá omítka tl. 3,0 mm včetně penetrace vnějších stěn</t>
  </si>
  <si>
    <t>1381449228</t>
  </si>
  <si>
    <t>3474,063-425,691</t>
  </si>
  <si>
    <t>38</t>
  </si>
  <si>
    <t>622532031</t>
  </si>
  <si>
    <t>Tenkovrstvá silikonová hydrofilní soklová hrubozrnitá omítka tl. 3,0 mm včetně penetrace vnějších stěn</t>
  </si>
  <si>
    <t>1362924683</t>
  </si>
  <si>
    <t>39</t>
  </si>
  <si>
    <t>629135102</t>
  </si>
  <si>
    <t>Vyrovnávací vrstva pod klempířské prvky z MC š do 300 mm</t>
  </si>
  <si>
    <t>-1115373751</t>
  </si>
  <si>
    <t>"pod venkovní parapet - š.250 mm - viz.K1" 518,10</t>
  </si>
  <si>
    <t>40</t>
  </si>
  <si>
    <t>629991011</t>
  </si>
  <si>
    <t>Zakrytí výplní otvorů a svislých ploch fólií přilepenou lepící páskou</t>
  </si>
  <si>
    <t>-2069151711</t>
  </si>
  <si>
    <t>4*(0,90*1,60)</t>
  </si>
  <si>
    <t>26*(1,20*1,60)</t>
  </si>
  <si>
    <t>1*(1,55*2,10)</t>
  </si>
  <si>
    <t>1*(1,40*2,10)</t>
  </si>
  <si>
    <t>1*(1,70*2,10)</t>
  </si>
  <si>
    <t>9*(5,50*1,80)</t>
  </si>
  <si>
    <t>6*(2,05*1,80)</t>
  </si>
  <si>
    <t>2*(4,35*1,80)</t>
  </si>
  <si>
    <t>1*(3,30*2,75)</t>
  </si>
  <si>
    <t>2*(3,20*1,80)</t>
  </si>
  <si>
    <t>1*(0,90*2,00)</t>
  </si>
  <si>
    <t>4*(2,10*0,90)</t>
  </si>
  <si>
    <t>2*(5,50*0,90)</t>
  </si>
  <si>
    <t>17*(0,50*0,40)</t>
  </si>
  <si>
    <t>12*(2,05*1,80)</t>
  </si>
  <si>
    <t>25*(5,50*1,80)</t>
  </si>
  <si>
    <t>4*(4,35*1,80)</t>
  </si>
  <si>
    <t>2*(0,90*1,80)</t>
  </si>
  <si>
    <t>5*(0,85*1,20)</t>
  </si>
  <si>
    <t>1*(1,00*2,00)</t>
  </si>
  <si>
    <t>1*(1,75*2,15)</t>
  </si>
  <si>
    <t>1*(2,10*1,68)</t>
  </si>
  <si>
    <t>1*(2,10*1,47)</t>
  </si>
  <si>
    <t>1*(2,10*3,35)</t>
  </si>
  <si>
    <t>1*(0,90*2,30)</t>
  </si>
  <si>
    <t>19*(1,80*1,70)</t>
  </si>
  <si>
    <t>3*(0,90*0,90)</t>
  </si>
  <si>
    <t>2*(0,90*2,00)</t>
  </si>
  <si>
    <t>5*(2,20*1,70)</t>
  </si>
  <si>
    <t>8*(0,70*1,70)</t>
  </si>
  <si>
    <t>7*(1,40*1,70)</t>
  </si>
  <si>
    <t>14*(1,20*1,70)</t>
  </si>
  <si>
    <t>3*(0,80*1,70)</t>
  </si>
  <si>
    <t>24*(0,50*1,70)</t>
  </si>
  <si>
    <t>12*(0,80*2,50)</t>
  </si>
  <si>
    <t>4*(0,60*2,00)</t>
  </si>
  <si>
    <t>1*(1,20*2,00)</t>
  </si>
  <si>
    <t>4*(2,20*2,00)</t>
  </si>
  <si>
    <t>4*(1,00*2,00)</t>
  </si>
  <si>
    <t>1*(1,60*2,00)</t>
  </si>
  <si>
    <t>1*(1,80*2,10)</t>
  </si>
  <si>
    <t>3*(1,00*1,15)</t>
  </si>
  <si>
    <t>1*(1,20*1,15)</t>
  </si>
  <si>
    <t>1*(1,60*1,15)</t>
  </si>
  <si>
    <t>41</t>
  </si>
  <si>
    <t>629995101</t>
  </si>
  <si>
    <t>Očištění vnějších ploch tlakovou vodou</t>
  </si>
  <si>
    <t>-1371396497</t>
  </si>
  <si>
    <t>100,624</t>
  </si>
  <si>
    <t>Mezisoučet - podhled</t>
  </si>
  <si>
    <t>3474,063</t>
  </si>
  <si>
    <t>Mezisoučet - stěny</t>
  </si>
  <si>
    <t>42</t>
  </si>
  <si>
    <t>629999042</t>
  </si>
  <si>
    <t>Příplatek k úpravám vnějších povrchů za provádění prací v nadstřešní části</t>
  </si>
  <si>
    <t>1532984929</t>
  </si>
  <si>
    <t>43</t>
  </si>
  <si>
    <t>632451033</t>
  </si>
  <si>
    <t>Vyrovnávací potěr tl do 40 mm z MC 15 provedený v ploše</t>
  </si>
  <si>
    <t>-1141118205</t>
  </si>
  <si>
    <t>"balkon" 12*(1,20*2,50)</t>
  </si>
  <si>
    <t>"balkon" 1*(2,15*5,25)</t>
  </si>
  <si>
    <t>"arkýř.balkon" (2,50*1,50)+(2*((0,925*1,50)/2))</t>
  </si>
  <si>
    <t>44</t>
  </si>
  <si>
    <t>632451491</t>
  </si>
  <si>
    <t>Příplatek k potěrům za přehlazení povrchu</t>
  </si>
  <si>
    <t>699022528</t>
  </si>
  <si>
    <t>45</t>
  </si>
  <si>
    <t>637121112</t>
  </si>
  <si>
    <t>Okapový chodník z kačírku tl 150 mm s udusáním</t>
  </si>
  <si>
    <t>1046694436</t>
  </si>
  <si>
    <t>"okapový chodník"</t>
  </si>
  <si>
    <t>0,40*(10,00+13,00+18,60+23,88+27,60+2,471+2,29+3,80+2,29+3,50+3,80+3,60)</t>
  </si>
  <si>
    <t>0,40*(22,85+2,10+24,50+4,00)</t>
  </si>
  <si>
    <t>46</t>
  </si>
  <si>
    <t>637311122</t>
  </si>
  <si>
    <t>Okapový chodník z betonových chodníkových obrubníků stojatých lože beton</t>
  </si>
  <si>
    <t>1526900609</t>
  </si>
  <si>
    <t>10,00+13,00+18,60+23,88+27,60+2,471+2,29+3,80+2,29+3,50+3,80+3,60</t>
  </si>
  <si>
    <t>22,85+2,10+24,50+4,00</t>
  </si>
  <si>
    <t>47</t>
  </si>
  <si>
    <t>644941111</t>
  </si>
  <si>
    <t>Osazování ventilačních mřížek velikosti do 150 x 150 mm</t>
  </si>
  <si>
    <t>kus</t>
  </si>
  <si>
    <t>1512647017</t>
  </si>
  <si>
    <t>"ozn.K14 - plastová větr.mřížka 150x150 na kruhový otvor" 402,00</t>
  </si>
  <si>
    <t>48</t>
  </si>
  <si>
    <t>562456130</t>
  </si>
  <si>
    <t>mřížka větrací plast VM 150x150 UB bílá se žaluzií</t>
  </si>
  <si>
    <t>-250071953</t>
  </si>
  <si>
    <t>49</t>
  </si>
  <si>
    <t>644941121</t>
  </si>
  <si>
    <t>Montáž průchodky k větrací mřížce se zhotovením otvoru v tepelné izolaci</t>
  </si>
  <si>
    <t>-1406278861</t>
  </si>
  <si>
    <t>50</t>
  </si>
  <si>
    <t>286000001</t>
  </si>
  <si>
    <t>trubka plastová VZT kruhová d.100 mm dl.500 mm</t>
  </si>
  <si>
    <t>1852642178</t>
  </si>
  <si>
    <t>51</t>
  </si>
  <si>
    <t>941211111</t>
  </si>
  <si>
    <t>Montáž lešení řadového rámového lehkého zatížení do 200 kg/m2 š do 0,9 m v do 10 m</t>
  </si>
  <si>
    <t>-1331464722</t>
  </si>
  <si>
    <t>(15,164+20,413)*2,90/2</t>
  </si>
  <si>
    <t>2,90*(12,30+0,90*2)</t>
  </si>
  <si>
    <t>0,50*(6,40+2,471+2,29+3,002+2,29+3,421+2,90+3,45+8,30+0,90*6)</t>
  </si>
  <si>
    <t>Mezisoučet - do úrovně +/- 0,000</t>
  </si>
  <si>
    <t>6,40*(16,325+14,10+16,325+0,90*4)</t>
  </si>
  <si>
    <t>2*((6,40+7,20)*7,50/2)</t>
  </si>
  <si>
    <t>6,50*(22,45+2,10+22,05+36,575+34,15+12,55+18,60+0,90*6)</t>
  </si>
  <si>
    <t>2,50*(3,20+3,20)</t>
  </si>
  <si>
    <t>6,30*(3,38*2+15,75+7,30+0,90*4)</t>
  </si>
  <si>
    <t>2*((6,30+1,15)*7,92/2)</t>
  </si>
  <si>
    <t>10,65*(11,30*2+31,825*2+3,75*2+0,90*10)</t>
  </si>
  <si>
    <t>3,55*(11,30*2+10,75+3,75+4,475+5,72+1,675+3,655+1,075+5,60+11,45+0,90*12)</t>
  </si>
  <si>
    <t>1,50*(10,255+0,55+2,55+3,875+4,85+6,65+6,85+0,90*10)</t>
  </si>
  <si>
    <t>8,85*(14,355+3,75+3,275+3,75+7,65+11,57+25,25)</t>
  </si>
  <si>
    <t>4,40*(2,29+3,002+2,29)</t>
  </si>
  <si>
    <t>Mezisoučet - od úrovně 1/- 0,000</t>
  </si>
  <si>
    <t>"odpočet lešení výšky do 25 m" -1848,064</t>
  </si>
  <si>
    <t>52</t>
  </si>
  <si>
    <t>941211112</t>
  </si>
  <si>
    <t>Montáž lešení řadového rámového lehkého zatížení do 200 kg/m2 š do 0,9 m v do 25 m</t>
  </si>
  <si>
    <t>-1036812913</t>
  </si>
  <si>
    <t>20,70*(11,30*2+31,28*2+3,75*2+0,90*8)</t>
  </si>
  <si>
    <t>"odpočet průniku ploch" -8,85*(6,825+11,30+6,625)</t>
  </si>
  <si>
    <t>53</t>
  </si>
  <si>
    <t>941211211</t>
  </si>
  <si>
    <t>Příplatek k lešení řadovému rámovému lehkému š 0,9 m v do 25 m za první a ZKD den použití</t>
  </si>
  <si>
    <t>1433333039</t>
  </si>
  <si>
    <t>2074,272+1848,064</t>
  </si>
  <si>
    <t>54</t>
  </si>
  <si>
    <t>941211811</t>
  </si>
  <si>
    <t>Demontáž lešení řadového rámového lehkého zatížení do 200 kg/m2 š do 0,9 m v do 10 m</t>
  </si>
  <si>
    <t>1467889432</t>
  </si>
  <si>
    <t>55</t>
  </si>
  <si>
    <t>941211812</t>
  </si>
  <si>
    <t>Demontáž lešení řadového rámového lehkého zatížení do 200 kg/m2 š do 0,9 m v do 25 m</t>
  </si>
  <si>
    <t>-1901374023</t>
  </si>
  <si>
    <t>56</t>
  </si>
  <si>
    <t>944121111</t>
  </si>
  <si>
    <t>Montáž ochranného zábradlí dílcového na vnějších stranách objektů odkloněného od svislice do 15°</t>
  </si>
  <si>
    <t>-1043931160</t>
  </si>
  <si>
    <t>16,325+14,10+16,325+0,90*4+7,50*2</t>
  </si>
  <si>
    <t>22,45+2,10+22,05+36,575+34,15+12,55+18,60+0,90*6</t>
  </si>
  <si>
    <t>3,20+3,20</t>
  </si>
  <si>
    <t>3,38*2+15,75+7,30+0,90*4+7,92*2</t>
  </si>
  <si>
    <t>11,30*2+31,825*2+3,75*2+0,90*10</t>
  </si>
  <si>
    <t>11,30*2+10,75+3,75+4,475+5,72+1,675+3,655+1,075+5,60+11,45+0,90*12</t>
  </si>
  <si>
    <t>10,255+0,55+2,55+3,875+4,85+6,65+6,85+0,90*10</t>
  </si>
  <si>
    <t>14,355+3,75+3,275+3,75+7,65+11,57+25,25</t>
  </si>
  <si>
    <t>2,29+3,002+2,29</t>
  </si>
  <si>
    <t>57</t>
  </si>
  <si>
    <t>944121211</t>
  </si>
  <si>
    <t>Příplatek k ochrannému zábradlí dílcovému na vnějších stranách objektů za první a ZKD den použití</t>
  </si>
  <si>
    <t>781062798</t>
  </si>
  <si>
    <t>58</t>
  </si>
  <si>
    <t>944121811</t>
  </si>
  <si>
    <t>Demontáž ochranného zábradlí dílcového na vnějších stranách objektů odkloněného od svislice do 15°</t>
  </si>
  <si>
    <t>1270716</t>
  </si>
  <si>
    <t>59</t>
  </si>
  <si>
    <t>944511111</t>
  </si>
  <si>
    <t>Montáž ochranné sítě z textilie z umělých vláken</t>
  </si>
  <si>
    <t>1345312877</t>
  </si>
  <si>
    <t>60</t>
  </si>
  <si>
    <t>944511211</t>
  </si>
  <si>
    <t>Příplatek k ochranné síti za první a ZKD den použití</t>
  </si>
  <si>
    <t>1178606657</t>
  </si>
  <si>
    <t>61</t>
  </si>
  <si>
    <t>944511811</t>
  </si>
  <si>
    <t>Demontáž ochranné sítě z textilie z umělých vláken</t>
  </si>
  <si>
    <t>-1510805840</t>
  </si>
  <si>
    <t>62</t>
  </si>
  <si>
    <t>949521112</t>
  </si>
  <si>
    <t>Montáž podchodu u dílcových lešení š do 2 m</t>
  </si>
  <si>
    <t>538624800</t>
  </si>
  <si>
    <t>1,75</t>
  </si>
  <si>
    <t>1,55+2,00+1,40+3,50+1,80+1,15+1,40+1,00</t>
  </si>
  <si>
    <t>63</t>
  </si>
  <si>
    <t>949521212</t>
  </si>
  <si>
    <t>Příplatek k podchodu u dílcových lešení š do 2 m za první a ZKD den použití</t>
  </si>
  <si>
    <t>-214924309</t>
  </si>
  <si>
    <t>64</t>
  </si>
  <si>
    <t>949521812</t>
  </si>
  <si>
    <t>Demontáž podchodu u dílcových lešení š do 2 m</t>
  </si>
  <si>
    <t>2006268111</t>
  </si>
  <si>
    <t>65</t>
  </si>
  <si>
    <t>953945113</t>
  </si>
  <si>
    <t>Kotvy mechanické M 8 dl 115 mm pro střední zatížení do betonu, ŽB nebo kamene s vyvrtáním otvoru</t>
  </si>
  <si>
    <t>391517341</t>
  </si>
  <si>
    <t>"ocelový žebřík ozn.Z3 - kotvení do fasády" 6*4,00</t>
  </si>
  <si>
    <t>66</t>
  </si>
  <si>
    <t>953961112</t>
  </si>
  <si>
    <t>Kotvy chemickým tmelem M 10 hl 90 mm do betonu, ŽB nebo kamene s vyvrtáním otvoru</t>
  </si>
  <si>
    <t>-1418436758</t>
  </si>
  <si>
    <t>"ozn.Z1 - kotvení ocel.zábradlí z čela balkonu - 2ks/bod" 65*2,00</t>
  </si>
  <si>
    <t>67</t>
  </si>
  <si>
    <t>953965115</t>
  </si>
  <si>
    <t>Kotevní šroub pro chemické kotvy M 10 dl 130 mm</t>
  </si>
  <si>
    <t>710280459</t>
  </si>
  <si>
    <t>68</t>
  </si>
  <si>
    <t>962031133</t>
  </si>
  <si>
    <t>Bourání příček z cihel pálených na MVC tl do 150 mm</t>
  </si>
  <si>
    <t>1486447746</t>
  </si>
  <si>
    <t>"přizdívka tl.150 mm" 3,38*(6,705+23,656)</t>
  </si>
  <si>
    <t>69</t>
  </si>
  <si>
    <t>962081141</t>
  </si>
  <si>
    <t>Bourání příček ze skleněných tvárnic tl do 150 mm</t>
  </si>
  <si>
    <t>817423582</t>
  </si>
  <si>
    <t>0,90*2,30+2,10*(1,68+1,47+3,35)</t>
  </si>
  <si>
    <t>70</t>
  </si>
  <si>
    <t>965042131</t>
  </si>
  <si>
    <t>Bourání podkladů pod dlažby nebo mazanin betonových nebo z litého asfaltu tl do 100 mm pl do 4 m2</t>
  </si>
  <si>
    <t>-167206383</t>
  </si>
  <si>
    <t>"balkon" 12*(0,05*(1,20*2,50))</t>
  </si>
  <si>
    <t>71</t>
  </si>
  <si>
    <t>965042141</t>
  </si>
  <si>
    <t>Bourání podkladů pod dlažby nebo mazanin betonových nebo z litého asfaltu tl do 100 mm pl přes 4 m2</t>
  </si>
  <si>
    <t>510605684</t>
  </si>
  <si>
    <t>"balkon" 0,05*(2,15*5,25)</t>
  </si>
  <si>
    <t>"arkýř.balkon" 0,05*((2,50*1,50)+(2*(0,925*1,50)/2))</t>
  </si>
  <si>
    <t>72</t>
  </si>
  <si>
    <t>968072244</t>
  </si>
  <si>
    <t>Vybourání kovových rámů oken jednoduchých včetně křídel pl do 1 m2</t>
  </si>
  <si>
    <t>-1800444109</t>
  </si>
  <si>
    <t>"okno v luxf.stěně 600x400 mm" 4*(0,60*0,40)</t>
  </si>
  <si>
    <t>73</t>
  </si>
  <si>
    <t>968072455</t>
  </si>
  <si>
    <t>Vybourání kovových dveřních zárubní pl do 2 m2</t>
  </si>
  <si>
    <t>421468188</t>
  </si>
  <si>
    <t>"dveře 1000x2000 mm" 1*(1,00*2,00)</t>
  </si>
  <si>
    <t>74</t>
  </si>
  <si>
    <t>968072456</t>
  </si>
  <si>
    <t>Vybourání kovových dveřních zárubní pl přes 2 m2</t>
  </si>
  <si>
    <t>-501142931</t>
  </si>
  <si>
    <t>"ozn.D1" 1,00*(1,25*2,10)</t>
  </si>
  <si>
    <t>"ozn.D2" 1,00*(1,35*2,10)</t>
  </si>
  <si>
    <t>75</t>
  </si>
  <si>
    <t>976072321</t>
  </si>
  <si>
    <t>Vybourání kovových větracích mřížek pl přes 0,3 m2 ze zdiva cihelného</t>
  </si>
  <si>
    <t>39008870</t>
  </si>
  <si>
    <t>"větrací žaluzie 600x500 mm" 21,00</t>
  </si>
  <si>
    <t>"větrací žaluzie 1200x500 mm" 2,00</t>
  </si>
  <si>
    <t>"větrací žaluzie 600x900 mm" 5,00</t>
  </si>
  <si>
    <t>76</t>
  </si>
  <si>
    <t>976074121</t>
  </si>
  <si>
    <t>Vybourání kotevních želez ze zdiva cihelného na MV nebo MVC</t>
  </si>
  <si>
    <t>2112820855</t>
  </si>
  <si>
    <t>"různé konstrukce ve fasádě - odhad množství" 100,00</t>
  </si>
  <si>
    <t>77</t>
  </si>
  <si>
    <t>978015341</t>
  </si>
  <si>
    <t>Otlučení vnější vápenné nebo vápenocementové vnější omítky stupně členitosti 1 a 2 rozsahu do 30%</t>
  </si>
  <si>
    <t>-1864549140</t>
  </si>
  <si>
    <t>Mezisoučet - pavilon 1 stěny</t>
  </si>
  <si>
    <t>Mezisoučet - pavilon 2 stěny</t>
  </si>
  <si>
    <t>Mezisoučet - pavilon 3 stěny</t>
  </si>
  <si>
    <t>Mezisoučet - pavilon 4+5 stěny</t>
  </si>
  <si>
    <t>Mezisoučet - pavilon 6 stěny</t>
  </si>
  <si>
    <t>78</t>
  </si>
  <si>
    <t>978015391</t>
  </si>
  <si>
    <t>Otlučení vnější vápenné nebo vápenocementové vnější omítky stupně členitosti 1 a 2 rozsahu do 100%</t>
  </si>
  <si>
    <t>-878462552</t>
  </si>
  <si>
    <t>79</t>
  </si>
  <si>
    <t>979054441</t>
  </si>
  <si>
    <t>Očištění vybouraných z desek nebo dlaždic s původním spárováním z kameniva těženého</t>
  </si>
  <si>
    <t>-169661716</t>
  </si>
  <si>
    <t>80</t>
  </si>
  <si>
    <t>997013116</t>
  </si>
  <si>
    <t>Vnitrostaveništní doprava suti a vybouraných hmot pro budovy v do 21 m s použitím mechanizace</t>
  </si>
  <si>
    <t>t</t>
  </si>
  <si>
    <t>1725899106</t>
  </si>
  <si>
    <t>81</t>
  </si>
  <si>
    <t>997013501</t>
  </si>
  <si>
    <t>Odvoz suti a vybouraných hmot na skládku nebo meziskládku do 1 km se složením</t>
  </si>
  <si>
    <t>-1606421569</t>
  </si>
  <si>
    <t>82</t>
  </si>
  <si>
    <t>997013509</t>
  </si>
  <si>
    <t>Příplatek k odvozu suti a vybouraných hmot na skládku ZKD 1 km přes 1 km</t>
  </si>
  <si>
    <t>1281848485</t>
  </si>
  <si>
    <t>83</t>
  </si>
  <si>
    <t>997013803</t>
  </si>
  <si>
    <t>Poplatek za uložení stavebního odpadu z keramických materiálů na skládce (skládkovné)</t>
  </si>
  <si>
    <t>1703032386</t>
  </si>
  <si>
    <t>84</t>
  </si>
  <si>
    <t>997013822</t>
  </si>
  <si>
    <t>Poplatek za uložení stavebního odpadu s oleji nebo ropnými látkami na skládce (skládkovné) - asfalt.pásy</t>
  </si>
  <si>
    <t>48534375</t>
  </si>
  <si>
    <t>85</t>
  </si>
  <si>
    <t>997013832</t>
  </si>
  <si>
    <t>Výzisk z prodeje kovového šrotu - příjmová položka rozpočtu</t>
  </si>
  <si>
    <t>345387476</t>
  </si>
  <si>
    <t>"klempířské konstrukce" -1,28</t>
  </si>
  <si>
    <t>"ocelové zábradlí  balkonů apod." -(1,28+1,04+0,046)</t>
  </si>
  <si>
    <t>86</t>
  </si>
  <si>
    <t>998017003</t>
  </si>
  <si>
    <t>Přesun hmot s omezením mechanizace pro budovy v do 24 m</t>
  </si>
  <si>
    <t>369710744</t>
  </si>
  <si>
    <t>87</t>
  </si>
  <si>
    <t>712300832</t>
  </si>
  <si>
    <t>Odstranění povlakové krytiny střech do 10° dvouvrstvé</t>
  </si>
  <si>
    <t>-164102313</t>
  </si>
  <si>
    <t>88</t>
  </si>
  <si>
    <t>712331111</t>
  </si>
  <si>
    <t>Provedení povlakové krytiny střech do 10° podkladní vrstvy pásy na sucho samolepící</t>
  </si>
  <si>
    <t>957025101</t>
  </si>
  <si>
    <t>89</t>
  </si>
  <si>
    <t>628662800</t>
  </si>
  <si>
    <t>podkladní pás asfaltový SBS modifikovaný za studena samolepící se samolepícímy přesahy tl. 3 mm</t>
  </si>
  <si>
    <t>-1373845523</t>
  </si>
  <si>
    <t>90</t>
  </si>
  <si>
    <t>712341559</t>
  </si>
  <si>
    <t>Provedení povlakové krytiny střech do 10° pásy NAIP přitavením v plné ploše</t>
  </si>
  <si>
    <t>516627888</t>
  </si>
  <si>
    <t>91</t>
  </si>
  <si>
    <t>628522550</t>
  </si>
  <si>
    <t>pás asfaltovaný modifikovaný SBS Special dekor šedý</t>
  </si>
  <si>
    <t>-717580286</t>
  </si>
  <si>
    <t>92</t>
  </si>
  <si>
    <t>712831101</t>
  </si>
  <si>
    <t>Provedení povlakové krytiny vytažením na konstrukce pásy na sucho AIP, NAIP nebo tkaninou</t>
  </si>
  <si>
    <t>1160234075</t>
  </si>
  <si>
    <t>"markýza - centrální vstup" 0,50*(2,00+14,30)</t>
  </si>
  <si>
    <t>"markýza - zadnílní vstup" 0,50*14,135</t>
  </si>
  <si>
    <t>93</t>
  </si>
  <si>
    <t>-779745555</t>
  </si>
  <si>
    <t>94</t>
  </si>
  <si>
    <t>712841559</t>
  </si>
  <si>
    <t>Provedení povlakové krytiny vytažením na konstrukce pásy přitavením NAIP</t>
  </si>
  <si>
    <t>1276455507</t>
  </si>
  <si>
    <t>95</t>
  </si>
  <si>
    <t>245289548</t>
  </si>
  <si>
    <t>96</t>
  </si>
  <si>
    <t>998712103</t>
  </si>
  <si>
    <t>Přesun hmot tonážní tonážní pro krytiny povlakové v objektech v do 24 m</t>
  </si>
  <si>
    <t>-1050490158</t>
  </si>
  <si>
    <t>97</t>
  </si>
  <si>
    <t>998712192</t>
  </si>
  <si>
    <t>Příplatek k přesunu hmot tonážní 712 za zvětšený přesun do 100 m</t>
  </si>
  <si>
    <t>-1706028374</t>
  </si>
  <si>
    <t>98</t>
  </si>
  <si>
    <t>713141182</t>
  </si>
  <si>
    <t>Montáž izolace tepelné střech plochých tl přes 170 mm šrouby krajní pole, budova v do 20 m</t>
  </si>
  <si>
    <t>815160386</t>
  </si>
  <si>
    <t>99</t>
  </si>
  <si>
    <t>283759130</t>
  </si>
  <si>
    <t>deska z pěnového polystyrenu EPS 100 spádové klíny</t>
  </si>
  <si>
    <t>434301633</t>
  </si>
  <si>
    <t>lambda=0,037 [W / m K]</t>
  </si>
  <si>
    <t>53,336*0,11</t>
  </si>
  <si>
    <t>100</t>
  </si>
  <si>
    <t>998713103</t>
  </si>
  <si>
    <t>Přesun hmot tonážní pro izolace tepelné v objektech v do 24 m</t>
  </si>
  <si>
    <t>2062142582</t>
  </si>
  <si>
    <t>101</t>
  </si>
  <si>
    <t>998713192</t>
  </si>
  <si>
    <t>Příplatek k přesunu hmot tonážní 713 za zvětšený přesun do 100 m</t>
  </si>
  <si>
    <t>707841061</t>
  </si>
  <si>
    <t>102</t>
  </si>
  <si>
    <t>751398052</t>
  </si>
  <si>
    <t>Mtž protidešťové žaluzie potrubí do 0,300 m2</t>
  </si>
  <si>
    <t>777944939</t>
  </si>
  <si>
    <t>"ozn.K14 - 600x500 mm" 21,00</t>
  </si>
  <si>
    <t>103</t>
  </si>
  <si>
    <t>429729480</t>
  </si>
  <si>
    <t>žaluzie protidešťové velikost 500x600 mm</t>
  </si>
  <si>
    <t>512129389</t>
  </si>
  <si>
    <t>104</t>
  </si>
  <si>
    <t>751398054</t>
  </si>
  <si>
    <t>Mtž protidešťové žaluzie potrubí do 0,600 m2</t>
  </si>
  <si>
    <t>148709750</t>
  </si>
  <si>
    <t>"ozn.K15" 2,00</t>
  </si>
  <si>
    <t>"ozn.K16" 5,00</t>
  </si>
  <si>
    <t>105</t>
  </si>
  <si>
    <t>429729530</t>
  </si>
  <si>
    <t>žaluzie protidešťové velikost 600x900 mm</t>
  </si>
  <si>
    <t>-569370533</t>
  </si>
  <si>
    <t>106</t>
  </si>
  <si>
    <t>429729680</t>
  </si>
  <si>
    <t>žaluzie protidešťové velikost 1200x500 mm</t>
  </si>
  <si>
    <t>-399238036</t>
  </si>
  <si>
    <t>107</t>
  </si>
  <si>
    <t>998751102</t>
  </si>
  <si>
    <t>Přesun hmot tonážní pro vzduchotechniku v objektech v do 24 m</t>
  </si>
  <si>
    <t>531923829</t>
  </si>
  <si>
    <t>108</t>
  </si>
  <si>
    <t>998751191</t>
  </si>
  <si>
    <t>Příplatek k přesunu hmot tonážní 751 za zvětšený přesun do 500 m</t>
  </si>
  <si>
    <t>-1876778502</t>
  </si>
  <si>
    <t>109</t>
  </si>
  <si>
    <t>764002801</t>
  </si>
  <si>
    <t>Demontáž závětrné lišty do suti</t>
  </si>
  <si>
    <t>-2056916544</t>
  </si>
  <si>
    <t>"markýza - zadní vstup" 1,75*2</t>
  </si>
  <si>
    <t>"markýza - centrální vstup" 2,00</t>
  </si>
  <si>
    <t>110</t>
  </si>
  <si>
    <t>764002811</t>
  </si>
  <si>
    <t>Demontáž okapového plechu do suti v krytině povlakové</t>
  </si>
  <si>
    <t>-897577498</t>
  </si>
  <si>
    <t>"balkon" 12*(1,20*2+2,50)</t>
  </si>
  <si>
    <t>"balkon" 2,15*2+5,25</t>
  </si>
  <si>
    <t>"markýza - centrální vstup" 14,30</t>
  </si>
  <si>
    <t>"markýza - zadní vstup" 14,135</t>
  </si>
  <si>
    <t>111</t>
  </si>
  <si>
    <t>764002851</t>
  </si>
  <si>
    <t>Demontáž oplechování parapetů do suti</t>
  </si>
  <si>
    <t>482714820</t>
  </si>
  <si>
    <t>"viz.K1" 518,10</t>
  </si>
  <si>
    <t>112</t>
  </si>
  <si>
    <t>764002861</t>
  </si>
  <si>
    <t>Demontáž oplechování říms a ozdobných prvků do suti</t>
  </si>
  <si>
    <t>1981796670</t>
  </si>
  <si>
    <t>"přizdívka tl.150 mm" 6,705+23,656</t>
  </si>
  <si>
    <t>113</t>
  </si>
  <si>
    <t>764002871</t>
  </si>
  <si>
    <t>Demontáž lemování zdí do suti</t>
  </si>
  <si>
    <t>-808325138</t>
  </si>
  <si>
    <t>"markýza - centrální vstup" 14,30+2,00</t>
  </si>
  <si>
    <t>114</t>
  </si>
  <si>
    <t>764003801</t>
  </si>
  <si>
    <t>Demontáž lemování trub, konzol, držáků, ventilačních nástavců a jiných kusových prvků do suti</t>
  </si>
  <si>
    <t>995263525</t>
  </si>
  <si>
    <t>"sloupek zábradlí balkonu" 12*5,00</t>
  </si>
  <si>
    <t>115</t>
  </si>
  <si>
    <t>764242333</t>
  </si>
  <si>
    <t>Oplechování rovné okapové hrany z TiZn lesklého plechu do rš 250 mm</t>
  </si>
  <si>
    <t>-2096537154</t>
  </si>
  <si>
    <t>"ozn.K19" 45,50</t>
  </si>
  <si>
    <t>116</t>
  </si>
  <si>
    <t>764246306</t>
  </si>
  <si>
    <t>Oplechování parapetů rovných mechanicky kotvené z TiZn lesklého plechu do  rš 500 mm</t>
  </si>
  <si>
    <t>-907455600</t>
  </si>
  <si>
    <t>"ozn.K1 - rš.450 mm" 518,10</t>
  </si>
  <si>
    <t>117</t>
  </si>
  <si>
    <t>764341314</t>
  </si>
  <si>
    <t>Lemování rovných zdí střech z TiZn lesklého plechu do rš 330 mm</t>
  </si>
  <si>
    <t>-1753397737</t>
  </si>
  <si>
    <t>"ozn.K18" 43,50</t>
  </si>
  <si>
    <t>118</t>
  </si>
  <si>
    <t>764345321</t>
  </si>
  <si>
    <t>Lemování trub, konzol, držáků z TiZn lesklého plechu sloupků zábradlí balkonu D do 75 mm</t>
  </si>
  <si>
    <t>-710695971</t>
  </si>
  <si>
    <t>12*5,00</t>
  </si>
  <si>
    <t>119</t>
  </si>
  <si>
    <t>764541305</t>
  </si>
  <si>
    <t>Žlab podokapní půlkruhový z TiZn lesklého plechu rš 330 mm</t>
  </si>
  <si>
    <t>-1657466217</t>
  </si>
  <si>
    <t>120</t>
  </si>
  <si>
    <t>764541346</t>
  </si>
  <si>
    <t>Kotlík oválný (trychtýřový) pro podokapní žlaby z TiZn lesklého plechu 330/100 mm</t>
  </si>
  <si>
    <t>-442551341</t>
  </si>
  <si>
    <t>121</t>
  </si>
  <si>
    <t>764548423</t>
  </si>
  <si>
    <t>Svody kruhové včetně objímek, kolen, odskoků z TiZn předzvětralého plechu průměru 100 mm</t>
  </si>
  <si>
    <t>-957832344</t>
  </si>
  <si>
    <t>122</t>
  </si>
  <si>
    <t>998764103</t>
  </si>
  <si>
    <t>Přesun hmot tonážní pro konstrukce klempířské v objektech v do 24 m</t>
  </si>
  <si>
    <t>1656996629</t>
  </si>
  <si>
    <t>123</t>
  </si>
  <si>
    <t>998764192</t>
  </si>
  <si>
    <t>Příplatek k přesunu hmot tonážní 764 za zvětšený přesun do 100 m</t>
  </si>
  <si>
    <t>-2085043482</t>
  </si>
  <si>
    <t>124</t>
  </si>
  <si>
    <t>766622115</t>
  </si>
  <si>
    <t>Montáž plastových oken plochy přes 1 m2 pevných výšky do 1,5 m s rámem do zdiva</t>
  </si>
  <si>
    <t>-328702959</t>
  </si>
  <si>
    <t>"ozn.O2 2100x1470 mm" 1*(2,10*1,47)</t>
  </si>
  <si>
    <t>125</t>
  </si>
  <si>
    <t>611442810.4</t>
  </si>
  <si>
    <t>okno plastové pevně zasklené 210x147 cm, izolační dvojsklo, barva bílá, ozn.O2</t>
  </si>
  <si>
    <t>1421910631</t>
  </si>
  <si>
    <t>126</t>
  </si>
  <si>
    <t>766622116</t>
  </si>
  <si>
    <t>Montáž plastových oken plochy přes 1 m2 pevných výšky do 2,5 m s rámem do zdiva</t>
  </si>
  <si>
    <t>1738824250</t>
  </si>
  <si>
    <t>"ozn.O1 2100x1680 mm" 1*(2,10*1,68)</t>
  </si>
  <si>
    <t>"ozn.O4 900x2300 mm" 1*(0,90*2,30)</t>
  </si>
  <si>
    <t>127</t>
  </si>
  <si>
    <t>611442810.2</t>
  </si>
  <si>
    <t>okno plastové pevně zasklené 90x230 cm, izolační dvojsklo, barva bílá, ozn.O4</t>
  </si>
  <si>
    <t>-1963889130</t>
  </si>
  <si>
    <t>128</t>
  </si>
  <si>
    <t>611442810.5</t>
  </si>
  <si>
    <t>okno plastové pevně zasklené 210x168 cm, izolační dvojsklo, barva bílá, ozn.O1</t>
  </si>
  <si>
    <t>1041952780</t>
  </si>
  <si>
    <t>129</t>
  </si>
  <si>
    <t>766622117</t>
  </si>
  <si>
    <t>Montáž plastových oken plochy přes 1 m2 pevných výšky přes 2,5 m s rámem do zdiva</t>
  </si>
  <si>
    <t>586344829</t>
  </si>
  <si>
    <t>"ozn.O3 2100x3350 mm" 1*(2,10*3,35)</t>
  </si>
  <si>
    <t>130</t>
  </si>
  <si>
    <t>611442810.3</t>
  </si>
  <si>
    <t>okno plastové pevně zasklené 210x335 cm, izolační dvojsklo, barva bílá, ozn.O3, meziskelní příčka</t>
  </si>
  <si>
    <t>-2014516268</t>
  </si>
  <si>
    <t>131</t>
  </si>
  <si>
    <t>766622212</t>
  </si>
  <si>
    <t>Montáž plastových oken plochy do 1 m2 pevných s rámem do zdiva</t>
  </si>
  <si>
    <t>-822278550</t>
  </si>
  <si>
    <t>"ozn.O5 900x900 mm" 2*(0,90*0,90)</t>
  </si>
  <si>
    <t>132</t>
  </si>
  <si>
    <t>611442810.1</t>
  </si>
  <si>
    <t>okno plastové pevně zasklené 90x90 cm, izolační dvojsklo, barva bílá, ozn.O5</t>
  </si>
  <si>
    <t>-373306783</t>
  </si>
  <si>
    <t>133</t>
  </si>
  <si>
    <t>766629513</t>
  </si>
  <si>
    <t>Příplatek k montáži oken rovné ostění perlinka připojovací spára do 20 mm</t>
  </si>
  <si>
    <t>726617208</t>
  </si>
  <si>
    <t>"ozn.O1 - 2100x1680 mm" 1*(2,10*2+1,68*2)</t>
  </si>
  <si>
    <t>"ozn.O2 - 2100x1470 mm" 1*(2,10*2+1,47*2)</t>
  </si>
  <si>
    <t>"ozn.O3 - 2100x3350 mm" 1*(2,10*2+3,35*2)</t>
  </si>
  <si>
    <t>"ozn.O4 - 900x2300 mm" 1*(0,90*2+2,30*2)</t>
  </si>
  <si>
    <t>"ozn.O5 - 900x900 mm" 2*(0,90*2+0,90*2)</t>
  </si>
  <si>
    <t>134</t>
  </si>
  <si>
    <t>766660411</t>
  </si>
  <si>
    <t>Montáž vchodových dveří 1křídlových bez nadsvětlíku do zdiva</t>
  </si>
  <si>
    <t>498453477</t>
  </si>
  <si>
    <t>"ozn.D3" 1,00</t>
  </si>
  <si>
    <t>135</t>
  </si>
  <si>
    <t>611441640.1</t>
  </si>
  <si>
    <t>dveře plastové vchodové 1křídlové otevíravé 100x200 cm ozn.D3</t>
  </si>
  <si>
    <t>-772490141</t>
  </si>
  <si>
    <t>136</t>
  </si>
  <si>
    <t>766660451</t>
  </si>
  <si>
    <t>Montáž vchodových dveří 2křídlových bez nadsvětlíku do zdiva</t>
  </si>
  <si>
    <t>837450205</t>
  </si>
  <si>
    <t>"ozn.D1" 1,00</t>
  </si>
  <si>
    <t>"ozn.D2" 1,00</t>
  </si>
  <si>
    <t>137</t>
  </si>
  <si>
    <t>611441491</t>
  </si>
  <si>
    <t>dveře plastové vchodové 2křídlové, částečně prosklené (bezp.sklo), barva bílá ozn.D1 125x210 cm</t>
  </si>
  <si>
    <t>-5879429</t>
  </si>
  <si>
    <t>138</t>
  </si>
  <si>
    <t>611441492</t>
  </si>
  <si>
    <t>dveře plastové vchodové 2křídlové, částečně prosklené (bezp.sklo), barva bílá ozn.D1 135x210 cm</t>
  </si>
  <si>
    <t>1832827792</t>
  </si>
  <si>
    <t>139</t>
  </si>
  <si>
    <t>998766103</t>
  </si>
  <si>
    <t>Přesun hmot tonážní pro konstrukce truhlářské v objektech v do 24 m</t>
  </si>
  <si>
    <t>-300071813</t>
  </si>
  <si>
    <t>140</t>
  </si>
  <si>
    <t>998766192</t>
  </si>
  <si>
    <t>Příplatek k přesunu hmot tonážní 766 za zvětšený přesun do 100 m</t>
  </si>
  <si>
    <t>-828888181</t>
  </si>
  <si>
    <t>141</t>
  </si>
  <si>
    <t>767161111</t>
  </si>
  <si>
    <t>Montáž zábradlí rovného z trubek do zdi hmotnosti do 20 kg</t>
  </si>
  <si>
    <t>-638098725</t>
  </si>
  <si>
    <t>"ozn.Z1 - výška 1100 mm - předpoklad hmotosti 20,0 kg/m" 65,00</t>
  </si>
  <si>
    <t>142</t>
  </si>
  <si>
    <t>553912080</t>
  </si>
  <si>
    <t>zábradelní výplň ozn.Z1 ze svislých tyčí-pozink. (1ks=1m), madlo pr.50 mm, výplň pr.10 mm</t>
  </si>
  <si>
    <t>-43647021</t>
  </si>
  <si>
    <t>143</t>
  </si>
  <si>
    <t>767161813</t>
  </si>
  <si>
    <t>Demontáž zábradlí rovného nerozebíratelného hmotnosti 1m zábradlí do 20 kg</t>
  </si>
  <si>
    <t>-1713797741</t>
  </si>
  <si>
    <t xml:space="preserve">"původní zábradlí balkonů - předpoklad hmotnosti 20,0 kg/m - viz.Z1" 65,00 </t>
  </si>
  <si>
    <t>144</t>
  </si>
  <si>
    <t>767662110</t>
  </si>
  <si>
    <t>Montáž mříží pevných šroubovaných (započítána hmotnost 23,5 kg/m2 pro výpočet přesunu hmot)</t>
  </si>
  <si>
    <t>988612487</t>
  </si>
  <si>
    <t>"ozn.Z2 - zpětná montáž po repasi" 31,00*1,60</t>
  </si>
  <si>
    <t>145</t>
  </si>
  <si>
    <t>767833100</t>
  </si>
  <si>
    <t>Montáž žebříků do zdi s bočnicemi s profilové oceli</t>
  </si>
  <si>
    <t>-796430610</t>
  </si>
  <si>
    <t>"ozn.Z3 - dl.4500 mm" 4,50</t>
  </si>
  <si>
    <t>146</t>
  </si>
  <si>
    <t>553000001</t>
  </si>
  <si>
    <t>žebřík ocelový pro výstup na střechu dl.4500 mm, zavěšený na fasádě, pozink, kotvy prodlouženy pro zateplení tl.160 mm</t>
  </si>
  <si>
    <t>1517916162</t>
  </si>
  <si>
    <t>147</t>
  </si>
  <si>
    <t>767996701</t>
  </si>
  <si>
    <t>Demontáž atypických zámečnických konstrukcí řezáním hmotnosti jednotlivých dílů do 50 kg</t>
  </si>
  <si>
    <t>kg</t>
  </si>
  <si>
    <t>1355567245</t>
  </si>
  <si>
    <t>"původní ocelový žebřík pro výlez na střechu" 46,48</t>
  </si>
  <si>
    <t>148</t>
  </si>
  <si>
    <t>767996801</t>
  </si>
  <si>
    <t>Demontáž atypických zámečnických konstrukcí rozebráním hmotnosti jednotlivých dílů do 50 kg</t>
  </si>
  <si>
    <t>-1803790129</t>
  </si>
  <si>
    <t>"původní ocelové mříže pro jejich repasování - odhad hmotnosti 23,5 kg/m2" (31,00*1,60)*23,50</t>
  </si>
  <si>
    <t>149</t>
  </si>
  <si>
    <t>998767103</t>
  </si>
  <si>
    <t>Přesun hmot tonážní pro zámečnické konstrukce v objektech v do 24 m</t>
  </si>
  <si>
    <t>-1576812470</t>
  </si>
  <si>
    <t>150</t>
  </si>
  <si>
    <t>998767192</t>
  </si>
  <si>
    <t>Příplatek k přesunu hmot tonážní 767 za zvětšený přesun do 100 m</t>
  </si>
  <si>
    <t>926957670</t>
  </si>
  <si>
    <t>151</t>
  </si>
  <si>
    <t>771471810</t>
  </si>
  <si>
    <t>Demontáž soklíků z dlaždic keramických kladených do malty rovných</t>
  </si>
  <si>
    <t>-358570768</t>
  </si>
  <si>
    <t>"balkon" 12*2,50</t>
  </si>
  <si>
    <t>"balkon" 5,25+0,45*4</t>
  </si>
  <si>
    <t>"arkýř.balkon" 4,35+2,50+1,80*2</t>
  </si>
  <si>
    <t>152</t>
  </si>
  <si>
    <t>771474112</t>
  </si>
  <si>
    <t>Montáž soklíků z dlaždic keramických rovných flexibilní lepidlo v do 90 mm</t>
  </si>
  <si>
    <t>146922247</t>
  </si>
  <si>
    <t>153</t>
  </si>
  <si>
    <t>597614170</t>
  </si>
  <si>
    <t>dlaždice keramické slinuté neglazované mrazuvzdorné TAURUS, sokl s požlábkem - Color Super White S 19,8 x 9,0 x 0,9 cm</t>
  </si>
  <si>
    <t>2077260269</t>
  </si>
  <si>
    <t>154</t>
  </si>
  <si>
    <t>771571810</t>
  </si>
  <si>
    <t>Demontáž podlah z dlaždic keramických kladených do malty</t>
  </si>
  <si>
    <t>-1549283885</t>
  </si>
  <si>
    <t>155</t>
  </si>
  <si>
    <t>771574116</t>
  </si>
  <si>
    <t>Montáž podlah keramických režných hladkých lepených flexibilním lepidlem do 25 ks/m2</t>
  </si>
  <si>
    <t>1916601299</t>
  </si>
  <si>
    <t>156</t>
  </si>
  <si>
    <t>597614060</t>
  </si>
  <si>
    <t>dlaždice keramické slinuté neglazované mrazuvzdorné 19,8 x 19,8 x 0,9 cm</t>
  </si>
  <si>
    <t>491692527</t>
  </si>
  <si>
    <t>157</t>
  </si>
  <si>
    <t>771579191</t>
  </si>
  <si>
    <t>Příplatek k montáž podlah keramických za plochu do 5 m2</t>
  </si>
  <si>
    <t>-1146593561</t>
  </si>
  <si>
    <t>158</t>
  </si>
  <si>
    <t>771579196</t>
  </si>
  <si>
    <t>Příplatek k montáž podlah keramických za spárování tmelem dvousložkovým</t>
  </si>
  <si>
    <t>965552773</t>
  </si>
  <si>
    <t>159</t>
  </si>
  <si>
    <t>771591111</t>
  </si>
  <si>
    <t>Podlahy penetrace podkladu</t>
  </si>
  <si>
    <t>-1413488892</t>
  </si>
  <si>
    <t>160</t>
  </si>
  <si>
    <t>771591115</t>
  </si>
  <si>
    <t>Podlahy spárování silikonem</t>
  </si>
  <si>
    <t>-841969463</t>
  </si>
  <si>
    <t>161</t>
  </si>
  <si>
    <t>771591185</t>
  </si>
  <si>
    <t>Podlahy řezání keramických dlaždic rovné</t>
  </si>
  <si>
    <t>1938774198</t>
  </si>
  <si>
    <t>162</t>
  </si>
  <si>
    <t>771591221</t>
  </si>
  <si>
    <t>Kontaktní izolace ve spojení s dlažbou celoplošně lepená</t>
  </si>
  <si>
    <t>-1426541485</t>
  </si>
  <si>
    <t>163</t>
  </si>
  <si>
    <t>771591241</t>
  </si>
  <si>
    <t>Kontaktní izolace ve spojení s dlažbou z přířezů vnitřní kouty</t>
  </si>
  <si>
    <t>2071179572</t>
  </si>
  <si>
    <t>164</t>
  </si>
  <si>
    <t>771591242</t>
  </si>
  <si>
    <t>Kontaktní izolace ve spojení s dlažbou vnější rohy</t>
  </si>
  <si>
    <t>1777414630</t>
  </si>
  <si>
    <t>165</t>
  </si>
  <si>
    <t>771591251</t>
  </si>
  <si>
    <t>Kontaktní izolace pro prostupy potrubí</t>
  </si>
  <si>
    <t>501163621</t>
  </si>
  <si>
    <t>166</t>
  </si>
  <si>
    <t>771591264</t>
  </si>
  <si>
    <t>Spoj kontaktní izolace ve spojení s dlažbou s napojením na stěnu</t>
  </si>
  <si>
    <t>1037932439</t>
  </si>
  <si>
    <t>"balkon" 1*5,25+0,45*4</t>
  </si>
  <si>
    <t>167</t>
  </si>
  <si>
    <t>771591266</t>
  </si>
  <si>
    <t>Spoj kontaktní izolace ve spojení s dlažbou s napojením na profil</t>
  </si>
  <si>
    <t>-1532962751</t>
  </si>
  <si>
    <t>"balkon" 1*(2,15*2+5,25)</t>
  </si>
  <si>
    <t>168</t>
  </si>
  <si>
    <t>771591325</t>
  </si>
  <si>
    <t>Montáž chrliče ke žlabu pro odvodnění balkonu nebo terasy</t>
  </si>
  <si>
    <t>1646138023</t>
  </si>
  <si>
    <t>"arkýř.balkon" 2,00</t>
  </si>
  <si>
    <t>169</t>
  </si>
  <si>
    <t>590544710</t>
  </si>
  <si>
    <t>chrlič např. Schlüter-BARIN-R AC, BR SP40 DN 50, D 50 mm, dl. 40 cm</t>
  </si>
  <si>
    <t>677994516</t>
  </si>
  <si>
    <t>170</t>
  </si>
  <si>
    <t>771990111</t>
  </si>
  <si>
    <t>Vyrovnání podkladu samonivelační stěrkou tl 4 mm pevnosti 15 Mpa</t>
  </si>
  <si>
    <t>-888496493</t>
  </si>
  <si>
    <t>171</t>
  </si>
  <si>
    <t>998771103</t>
  </si>
  <si>
    <t>Přesun hmot tonážní pro podlahy z dlaždic v objektech v do 24 m</t>
  </si>
  <si>
    <t>-267377901</t>
  </si>
  <si>
    <t>172</t>
  </si>
  <si>
    <t>998771192</t>
  </si>
  <si>
    <t>Příplatek k přesunu hmot tonážní 771 za zvětšený přesun do 100 m</t>
  </si>
  <si>
    <t>-137172150</t>
  </si>
  <si>
    <t>173</t>
  </si>
  <si>
    <t>781441810</t>
  </si>
  <si>
    <t>Demontáž obkladů z obkladaček hutných kladených do malty</t>
  </si>
  <si>
    <t>-494065991</t>
  </si>
  <si>
    <t>174</t>
  </si>
  <si>
    <t>783301303</t>
  </si>
  <si>
    <t>Bezoplachové odrezivění zámečnických konstrukcí</t>
  </si>
  <si>
    <t>-538340451</t>
  </si>
  <si>
    <t>"ozn.Z2 - repase ocelové mříže" 2*(31,00*1,60)</t>
  </si>
  <si>
    <t>175</t>
  </si>
  <si>
    <t>783301401</t>
  </si>
  <si>
    <t>Ometení zámečnických konstrukcí</t>
  </si>
  <si>
    <t>565270525</t>
  </si>
  <si>
    <t>176</t>
  </si>
  <si>
    <t>783314101</t>
  </si>
  <si>
    <t>Základní jednonásobný syntetický nátěr zámečnických konstrukcí</t>
  </si>
  <si>
    <t>1478559239</t>
  </si>
  <si>
    <t>177</t>
  </si>
  <si>
    <t>783315101</t>
  </si>
  <si>
    <t>Jednonásobný syntetický standardní mezinátěr zámečnických konstrukcí</t>
  </si>
  <si>
    <t>-775025041</t>
  </si>
  <si>
    <t>178</t>
  </si>
  <si>
    <t>783317101</t>
  </si>
  <si>
    <t>Krycí jednonásobný syntetický standardní nátěr zámečnických konstrukcí</t>
  </si>
  <si>
    <t>1209343708</t>
  </si>
  <si>
    <t>179</t>
  </si>
  <si>
    <t>789221144</t>
  </si>
  <si>
    <t>Otryskání ocelových konstrukcí třídy I povrch jemný a střední D na Sa 1</t>
  </si>
  <si>
    <t>2092374889</t>
  </si>
  <si>
    <t>180</t>
  </si>
  <si>
    <t>581513000</t>
  </si>
  <si>
    <t>písek sklářský sušený KS 20/13 VL</t>
  </si>
  <si>
    <t>-485862372</t>
  </si>
  <si>
    <t>02 - SO 100.02 - Zateplení střech</t>
  </si>
  <si>
    <t xml:space="preserve">    3 - Svislé a kompletní konstrukce</t>
  </si>
  <si>
    <t xml:space="preserve">    721 - Zdravotechnika - vnitřní kanalizace</t>
  </si>
  <si>
    <t xml:space="preserve">    743 - Elektromontáže - hrubá montáž, hromosvod</t>
  </si>
  <si>
    <t xml:space="preserve">    762 - Konstrukce tesařské</t>
  </si>
  <si>
    <t>311113131</t>
  </si>
  <si>
    <t>Nosná zeď tl 150 mm z hladkých tvárnic ztraceného bednění včetně výplně z betonu tř. C 16/20</t>
  </si>
  <si>
    <t>395342629</t>
  </si>
  <si>
    <t>"nadezdění atiky š.150 mm - výška 500 mm"</t>
  </si>
  <si>
    <t>0,50*(6,175+12,55+18,45+12,55+6,05)</t>
  </si>
  <si>
    <t>0,50*(2,67+4,27+0,565+4,27+6,55+6,52)</t>
  </si>
  <si>
    <t>0,50*(18,50*2+5,55*2)</t>
  </si>
  <si>
    <t>0,50*(15,525*2+36,40*2)</t>
  </si>
  <si>
    <t>0,50*(8,96+33,75+2,15+22,45)</t>
  </si>
  <si>
    <t>0,50*(22,686+13,70+23,334+13,675)</t>
  </si>
  <si>
    <t>0,50*(11,00+9,97*2)</t>
  </si>
  <si>
    <t>0,50*(10,10*2+11,00)</t>
  </si>
  <si>
    <t>0,50*(3,75*2+4,175*2)</t>
  </si>
  <si>
    <t>0,50*(11,00*2+14,35*2)</t>
  </si>
  <si>
    <t>311361321</t>
  </si>
  <si>
    <t>Výztuž nosných zdí betonářskou ocelí 11 373</t>
  </si>
  <si>
    <t>-2123315864</t>
  </si>
  <si>
    <t>"nadezdívka atiky 500 mm + 100 mm do stávající atiky = V10 dl.600 mm/2ks na 1 dílec dl.500 mm - celkem 1040 ks/600 mm"</t>
  </si>
  <si>
    <t>(1040*0,60)*0,617*0,001</t>
  </si>
  <si>
    <t>622121111</t>
  </si>
  <si>
    <t>Zatření spár cementovou maltou vnějších stěn z tvárnic nebo kamene</t>
  </si>
  <si>
    <t>1310113668</t>
  </si>
  <si>
    <t>"nadězdění atiky výšky 500 mm - vnější líc" 250,984</t>
  </si>
  <si>
    <t>"nadězdění atiky výšky 500 mm - vnitřní líc výšky 380 mm" 190,747</t>
  </si>
  <si>
    <t>632450122</t>
  </si>
  <si>
    <t>Vyrovnávací cementový potěr tl do 30 mm ze suchých směsí provedený v pásu</t>
  </si>
  <si>
    <t>-1920684549</t>
  </si>
  <si>
    <t>"nadezdění atiky š.150 mm - vyrovnání podkladu pouze v šířce vyzdívky"</t>
  </si>
  <si>
    <t>0,150*(6,175+12,55+18,45+12,55+6,05)</t>
  </si>
  <si>
    <t>0,150*(2,67+4,27+0,565+4,27+6,55+6,52)</t>
  </si>
  <si>
    <t>0,150*(18,50*2+5,55*2)</t>
  </si>
  <si>
    <t>0,150*(15,525*2+36,40*2)</t>
  </si>
  <si>
    <t>0,150*(8,96+33,75+2,15+22,45)</t>
  </si>
  <si>
    <t>0,150*(22,686+13,70+23,334+13,675)</t>
  </si>
  <si>
    <t>0,150*(11,00+9,97*2)</t>
  </si>
  <si>
    <t>0,150*(10,10*2+11,00)</t>
  </si>
  <si>
    <t>0,150*(3,75*2+4,175*2)</t>
  </si>
  <si>
    <t>0,150*(11,00*2+14,35*2)</t>
  </si>
  <si>
    <t>952902501</t>
  </si>
  <si>
    <t>Čištění střešních nebo nadstřešních konstrukcí plochých střech budov</t>
  </si>
  <si>
    <t>1440882411</t>
  </si>
  <si>
    <t>"07 - střecha.pdf</t>
  </si>
  <si>
    <t>13,563+96,951+124,169+104,177+98,381+340,273+0,000+304,009+556,983+50,978+70,647+98,266</t>
  </si>
  <si>
    <t>953271122</t>
  </si>
  <si>
    <t>Výměna pryžových podložek pro stožár televizní antény včetně dodání podložek</t>
  </si>
  <si>
    <t>-1303546405</t>
  </si>
  <si>
    <t>953951121</t>
  </si>
  <si>
    <t>Dodání a osazení dřevěných špalíků do 70x70x50 mm do betonových konstrukcí</t>
  </si>
  <si>
    <t>-1632560053</t>
  </si>
  <si>
    <t>"nadezdívka atiky - pro kotvení svrchní OSB desky - á 1000 mm"</t>
  </si>
  <si>
    <t>502,00</t>
  </si>
  <si>
    <t>953961113</t>
  </si>
  <si>
    <t>Kotvy chemickým tmelem M 12 hl 110 mm do betonu, ŽB nebo kamene s vyvrtáním otvoru</t>
  </si>
  <si>
    <t>1119009369</t>
  </si>
  <si>
    <t>"nadezdívka atiky, kotvení V10 do stávající atiky = 2ks na 1 dílec dl.500 mm - celkem 1040 ks/600 mm"</t>
  </si>
  <si>
    <t>1040,00</t>
  </si>
  <si>
    <t>997013111</t>
  </si>
  <si>
    <t>Vnitrostaveništní doprava suti a vybouraných hmot pro budovy v do 6 m s použitím mechanizace</t>
  </si>
  <si>
    <t>-1123873624</t>
  </si>
  <si>
    <t>997013311</t>
  </si>
  <si>
    <t>Montáž a demontáž shozu suti v do 10 m</t>
  </si>
  <si>
    <t>139632840</t>
  </si>
  <si>
    <t>6*7,00</t>
  </si>
  <si>
    <t>997013321</t>
  </si>
  <si>
    <t>Příplatek k shozu suti v do 10 m za první a ZKD den použití</t>
  </si>
  <si>
    <t>-1952523245</t>
  </si>
  <si>
    <t>Předpoklad využití 3 dny na 1 jedno umístění.</t>
  </si>
  <si>
    <t>-1908584477</t>
  </si>
  <si>
    <t>428240434</t>
  </si>
  <si>
    <t>997013831</t>
  </si>
  <si>
    <t>Poplatek za uložení stavebního směsného odpadu na skládce (skládkovné)</t>
  </si>
  <si>
    <t>1603975313</t>
  </si>
  <si>
    <t>-663526449</t>
  </si>
  <si>
    <t>"původní hromosvod" -0,597</t>
  </si>
  <si>
    <t>"klempířské konstrukce" -2,412</t>
  </si>
  <si>
    <t>998011003</t>
  </si>
  <si>
    <t>Přesun hmot pro budovy zděné v do 24 m</t>
  </si>
  <si>
    <t>1739087380</t>
  </si>
  <si>
    <t>998011014</t>
  </si>
  <si>
    <t>Příplatek k přesunu hmot pro budovy zděné za zvětšený přesun do 500 m</t>
  </si>
  <si>
    <t>762495357</t>
  </si>
  <si>
    <t>712300921</t>
  </si>
  <si>
    <t>Příplatek k opravě povlakové krytiny do 10° za správkový kus NAIP přitavením</t>
  </si>
  <si>
    <t>-525166023</t>
  </si>
  <si>
    <t>"prořezání, vysušení a oprava jednotlivých poškozených míst před pokládkou tepelné izolacei"</t>
  </si>
  <si>
    <t>"odhad množství - 20ks/jednotlivá střecha, bude upřesněno při realizaci"</t>
  </si>
  <si>
    <t>20,00*13</t>
  </si>
  <si>
    <t>1040291734</t>
  </si>
  <si>
    <t>-24545040</t>
  </si>
  <si>
    <t>1924191499</t>
  </si>
  <si>
    <t>-1812980504</t>
  </si>
  <si>
    <t>567392497</t>
  </si>
  <si>
    <t>"vnitřní svislý líc nadezděné atiky nad plošnou tep.izolací - výška 380 mm"</t>
  </si>
  <si>
    <t>0,38*(6,175+12,55+18,45+12,55+6,05)</t>
  </si>
  <si>
    <t>0,38*(2,67+4,27+0,565+4,27+6,55+6,52)</t>
  </si>
  <si>
    <t>0,38*(18,50*2+5,55*2)</t>
  </si>
  <si>
    <t>0,38*(15,525*2+36,40*2)</t>
  </si>
  <si>
    <t>0,38*(8,96+33,75+2,15+22,45)</t>
  </si>
  <si>
    <t>0,38*(22,686+13,70+23,334+13,675)</t>
  </si>
  <si>
    <t>0,38*(11,00+9,97*2)</t>
  </si>
  <si>
    <t>0,38*(10,10*2+11,00)</t>
  </si>
  <si>
    <t>0,38*(3,75*2+4,175*2)</t>
  </si>
  <si>
    <t>0,38*(11,00*2+14,35*2)</t>
  </si>
  <si>
    <t>Mezisoučet - svislá část atiky</t>
  </si>
  <si>
    <t>"vodorovný líc nadezděné atiky v šířce 150 mm + 50 mm (tl.svislé izolace)"</t>
  </si>
  <si>
    <t>0,20*(6,175+12,55+18,45+12,55+6,05)</t>
  </si>
  <si>
    <t>0,20*(2,67+4,27+0,565+4,27+6,55+6,52)</t>
  </si>
  <si>
    <t>0,20*(18,50*2+5,55*2)</t>
  </si>
  <si>
    <t>0,20*(15,525*2+36,40*2)</t>
  </si>
  <si>
    <t>0,20*(8,96+33,75+2,15+22,45)</t>
  </si>
  <si>
    <t>0,20*(22,686+13,70+23,334+13,675)</t>
  </si>
  <si>
    <t>0,20*(11,00+9,97*2)</t>
  </si>
  <si>
    <t>0,20*(10,10*2+11,00)</t>
  </si>
  <si>
    <t>0,20*(3,75*2+4,175*2)</t>
  </si>
  <si>
    <t>0,20*(11,00*2+14,35*2)</t>
  </si>
  <si>
    <t>Mezisoučet - vodorovná část atiky</t>
  </si>
  <si>
    <t>"u stávajících střešních konstrukcí"</t>
  </si>
  <si>
    <t>0,38*(5,875+0,565+4,25+2,55+3,915+3,38+0,70+0,75+0,70+0,65+6,67)</t>
  </si>
  <si>
    <t>0,38*((0,30*3)*12)</t>
  </si>
  <si>
    <t>0,38*(0,72*4+6,735+11,50+0,72*4+0,72*4+1,52*2+0,63*2+1,55*2+0,63*2+6,57+13,45)</t>
  </si>
  <si>
    <t>Mezisoučet - stávající zděné konstrukce</t>
  </si>
  <si>
    <t>-1079302107</t>
  </si>
  <si>
    <t>122361921</t>
  </si>
  <si>
    <t>114738900</t>
  </si>
  <si>
    <t>712990812</t>
  </si>
  <si>
    <t>Odstranění povlakové krytiny střech do 10° násypu nebo nánosu tloušťky do 50 mm (tonáž suti upravena na 10 kg/m2)</t>
  </si>
  <si>
    <t>-1817168338</t>
  </si>
  <si>
    <t>"vyčištění střechy od listí a nánosu nečistot před prováděním prací"</t>
  </si>
  <si>
    <t>-2070523388</t>
  </si>
  <si>
    <t>-268203155</t>
  </si>
  <si>
    <t>713131145</t>
  </si>
  <si>
    <t>Montáž izolace tepelné stěn a základů lepením bodově rohoží, pásů, dílců, desek</t>
  </si>
  <si>
    <t>113607573</t>
  </si>
  <si>
    <t>283764170</t>
  </si>
  <si>
    <t>deska z extrudovaného polystyrénu XPS tl.50 mm</t>
  </si>
  <si>
    <t>-919766488</t>
  </si>
  <si>
    <t>713141181</t>
  </si>
  <si>
    <t>Montáž izolace tepelné střech plochých tl přes 170 mm šrouby vnitřní pole, budova v do 20 m</t>
  </si>
  <si>
    <t>1979190099</t>
  </si>
  <si>
    <t>"odpočet krajního pole" -424,022</t>
  </si>
  <si>
    <t>"odpočet rohového pole" -415,245</t>
  </si>
  <si>
    <t>831761689</t>
  </si>
  <si>
    <t>"výpočet dle přílohy č.3 - sání větru"</t>
  </si>
  <si>
    <t>1,00*(10,60+6,37-2,50*7+3,605)+0,50*(2,67+4,85+6,70-1,25*6)</t>
  </si>
  <si>
    <t>1,20*(12,25*2+18,60*2-3,00*8)</t>
  </si>
  <si>
    <t>1,80*(18,50*2-4,00*4)+0,55*(5,55*2-1,40*4)</t>
  </si>
  <si>
    <t>1,20*(24,60*2+15,525*2-3,00*8)</t>
  </si>
  <si>
    <t>1,20*(12,00*2+15,525*2-3,00*8)</t>
  </si>
  <si>
    <t>1,15*(11,45*2-2,90*4)+0,90*(8,80*2-2,20*4)</t>
  </si>
  <si>
    <t>1,20*(15,525*2-3,00*4)+1,10*(11,00*2-2,75*4)</t>
  </si>
  <si>
    <t>1,20*(15,525*2-3,00*4)+1,10*(11,30*2-2,80*4)</t>
  </si>
  <si>
    <t>1,20*(13,70+22,397+13,70+23,334-3,00*8)</t>
  </si>
  <si>
    <t>1,10*(11,00*2-2,75*4)+1,00*(9,965*2-2,50*4)</t>
  </si>
  <si>
    <t>1,10*(11,00*2-2,80*5)+1,00*(9,94*2-2,50*4)</t>
  </si>
  <si>
    <t>0,40*(4,175*2+3,75*2-1,00*8)</t>
  </si>
  <si>
    <t>1,40*(14,35*2-3,50*4)+1,10*(11,00*2-2,75*4)</t>
  </si>
  <si>
    <t>713141183</t>
  </si>
  <si>
    <t>Montáž izolace tepelné střech plochých tl přes 170 mm šrouby rohové pole, budova v do 20 m</t>
  </si>
  <si>
    <t>103028634</t>
  </si>
  <si>
    <t>1,00*(2,50*9)+0,50*(1,25*9)</t>
  </si>
  <si>
    <t>1,20*(3,00*20)</t>
  </si>
  <si>
    <t>1,80*(4,00*4)+0,55*(1,40*4)</t>
  </si>
  <si>
    <t>1,20*(3,00*16)</t>
  </si>
  <si>
    <t>1,20*(3,00*8)</t>
  </si>
  <si>
    <t>1,15*(2,90*4)+0,90*(2,20*4)</t>
  </si>
  <si>
    <t>1,20*(3,00*4)+1,10*(2,75*4)</t>
  </si>
  <si>
    <t>1,20*(3,00*4)+1,10*(2,80*4)</t>
  </si>
  <si>
    <t>1,10*(2,75*4)+1,00*(2,50*4)</t>
  </si>
  <si>
    <t>1,10*(2,80*7)+1,00*(2,50*6)</t>
  </si>
  <si>
    <t>0,40*(1,00*8)</t>
  </si>
  <si>
    <t>1,40*(3,50*4)+1,10*(2,75*4)</t>
  </si>
  <si>
    <t>deska z pěnového polystyrenu EPS 100 S stabil spádové klíny</t>
  </si>
  <si>
    <t>2060933764</t>
  </si>
  <si>
    <t>"spádové klíny tl.120-270 mm = průměrná tl.195 mm"</t>
  </si>
  <si>
    <t>1858,397*0,195</t>
  </si>
  <si>
    <t>713141211</t>
  </si>
  <si>
    <t>Montáž izolace tepelné střech plochých volně položené atikový klín</t>
  </si>
  <si>
    <t>2079027046</t>
  </si>
  <si>
    <t>"u nadezděné atiky"</t>
  </si>
  <si>
    <t>6,175+12,55+18,45+12,55+6,05</t>
  </si>
  <si>
    <t>2,67+4,27+0,565+4,27+6,55+6,52</t>
  </si>
  <si>
    <t>18,50*2+5,55*2</t>
  </si>
  <si>
    <t>15,525*2+36,40*2</t>
  </si>
  <si>
    <t>8,96+33,75+2,15+22,45</t>
  </si>
  <si>
    <t>22,686+13,70+23,334+13,675</t>
  </si>
  <si>
    <t>11,00+9,97*2</t>
  </si>
  <si>
    <t>10,10*2+11,00</t>
  </si>
  <si>
    <t>3,75*2+4,175*2</t>
  </si>
  <si>
    <t>11,00*2+14,35*2</t>
  </si>
  <si>
    <t>Mezisoučet - nové nadezdívky</t>
  </si>
  <si>
    <t>5,875+0,565+4,25+2,55+3,915+3,38+0,70+0,75+0,70+0,65+6,67</t>
  </si>
  <si>
    <t>(0,30*3)*12</t>
  </si>
  <si>
    <t>0,72*4+6,735+11,50+0,72*4+0,72*4+1,52*2+0,63*2+1,55*2+0,63*2+6,57+13,45</t>
  </si>
  <si>
    <t>11,00+5,675+1,45+3,655+2,125+1,80</t>
  </si>
  <si>
    <t>Mezisoučet - stávající konstrukce</t>
  </si>
  <si>
    <t>283529020</t>
  </si>
  <si>
    <t>klín atikový přechodný polystyrenový tl.50 x 50 mm</t>
  </si>
  <si>
    <t>-1551387974</t>
  </si>
  <si>
    <t>-303657887</t>
  </si>
  <si>
    <t>-1016142731</t>
  </si>
  <si>
    <t>721140806</t>
  </si>
  <si>
    <t>Demontáž potrubí litinové do DN 200</t>
  </si>
  <si>
    <t>2082117759</t>
  </si>
  <si>
    <t>"viz.poznámka v řezu střešní konstrukcí - výměna svodného potrubí v délce prostupu konstrukcí"</t>
  </si>
  <si>
    <t>0,695*16</t>
  </si>
  <si>
    <t>721140917</t>
  </si>
  <si>
    <t>Potrubí litinové propojení potrubí DN 150</t>
  </si>
  <si>
    <t>1570988145</t>
  </si>
  <si>
    <t>"střešní vtok" 16,00</t>
  </si>
  <si>
    <t>721174057</t>
  </si>
  <si>
    <t>Potrubí kanalizační z PP dešťové systém HT DN 150</t>
  </si>
  <si>
    <t>-1989286860</t>
  </si>
  <si>
    <t>721210824</t>
  </si>
  <si>
    <t>Demontáž vpustí střešních DN 150</t>
  </si>
  <si>
    <t>1552093792</t>
  </si>
  <si>
    <t>721233214</t>
  </si>
  <si>
    <t>Střešní dvoustupňový vtok polypropylen PP pro pochůzné střechy svislý odtok DN 160 včetně těsnící manžety + košík proti nečistotám</t>
  </si>
  <si>
    <t>-1805486607</t>
  </si>
  <si>
    <t>721273153</t>
  </si>
  <si>
    <t>Hlavice ventilační polypropylen PP DN 150 vč.těsnící manžety</t>
  </si>
  <si>
    <t>-1864751479</t>
  </si>
  <si>
    <t>721273153.1</t>
  </si>
  <si>
    <t>Hlavice ventilační polypropylen PP DN 150 vč.těsnící manžety - zdvojené provedení</t>
  </si>
  <si>
    <t>-223828113</t>
  </si>
  <si>
    <t>721290821</t>
  </si>
  <si>
    <t>Přemístění vnitrostaveništní demontovaných hmot vnitřní kanalizace v objektech výšky do 6 m</t>
  </si>
  <si>
    <t>-355389000</t>
  </si>
  <si>
    <t>721300912</t>
  </si>
  <si>
    <t>Pročištění odpadů svislých v jednom podlaží do DN 200</t>
  </si>
  <si>
    <t>-1156339509</t>
  </si>
  <si>
    <t>998721103</t>
  </si>
  <si>
    <t>Přesun hmot tonážní pro vnitřní kanalizace v objektech v do 24 m</t>
  </si>
  <si>
    <t>253881654</t>
  </si>
  <si>
    <t>998721192</t>
  </si>
  <si>
    <t>Příplatek k přesunu hmot tonážní 721 za zvětšený přesun do 100 m</t>
  </si>
  <si>
    <t>435937025</t>
  </si>
  <si>
    <t>743620001</t>
  </si>
  <si>
    <t>Hromosvod, přenos rozpočtu zpracovatele PD (demontáž původního, montáž nového, propojení na stáv.uzemnění, revize)</t>
  </si>
  <si>
    <t>soubor</t>
  </si>
  <si>
    <t>2058303372</t>
  </si>
  <si>
    <t>Zpracovatel : Ing.Jiří Šimurda - vlastní položková specifikace dle samostatné přílohy.</t>
  </si>
  <si>
    <t>751514776</t>
  </si>
  <si>
    <t>Mtž protidešťové stříšky plech potrubí kruhové bez příruby D do 200 mm</t>
  </si>
  <si>
    <t>486897317</t>
  </si>
  <si>
    <t>"ozn.K9" 2,00</t>
  </si>
  <si>
    <t>429812670</t>
  </si>
  <si>
    <t>hlavice výfuková VH0. d1=160 mm</t>
  </si>
  <si>
    <t>119368745</t>
  </si>
  <si>
    <t>751514778</t>
  </si>
  <si>
    <t>Mtž protidešťové stříšky plech potrubí kruhové bez příruby D do 400 mm</t>
  </si>
  <si>
    <t>915214191</t>
  </si>
  <si>
    <t>"ozn.K10" 2,00</t>
  </si>
  <si>
    <t>429812740</t>
  </si>
  <si>
    <t>hlavice výfuková VH0. d1=350 mm</t>
  </si>
  <si>
    <t>136140935</t>
  </si>
  <si>
    <t>-815832733</t>
  </si>
  <si>
    <t>1183151975</t>
  </si>
  <si>
    <t>762081510</t>
  </si>
  <si>
    <t>Plošné hoblování hraněného řeziva na staveništi</t>
  </si>
  <si>
    <t>566783718</t>
  </si>
  <si>
    <t>"zakládací hranol š.150 mm do spádu 2% - pro K6" (0,15+0,11)*9,00</t>
  </si>
  <si>
    <t>762083122</t>
  </si>
  <si>
    <t>Impregnace řeziva proti dřevokaznému hmyzu, houbám a plísním máčením třída ohrožení 3 a 4</t>
  </si>
  <si>
    <t>-1922918578</t>
  </si>
  <si>
    <t>"zakládací hranol" (0,15*0,12)*9,00</t>
  </si>
  <si>
    <t>762085112</t>
  </si>
  <si>
    <t>Montáž svorníků nebo šroubů délky do 300 mm</t>
  </si>
  <si>
    <t>567905072</t>
  </si>
  <si>
    <t>"zakládací hranol" 7,00</t>
  </si>
  <si>
    <t>590390440</t>
  </si>
  <si>
    <t>vrut RAPID D 8 x 200/54 zápustná hlava-Zn</t>
  </si>
  <si>
    <t>100 kus</t>
  </si>
  <si>
    <t>-630142289</t>
  </si>
  <si>
    <t>7,000/100</t>
  </si>
  <si>
    <t>762335532</t>
  </si>
  <si>
    <t>Montáž krokví rovnoběžných s okapem z řeziva hoblovaného průřezové plochy do 224 cm2 na beton</t>
  </si>
  <si>
    <t>2119308858</t>
  </si>
  <si>
    <t>"zakládací hranol š.150 mm do spádu 2% - pro K6" 9,00</t>
  </si>
  <si>
    <t>605121350</t>
  </si>
  <si>
    <t>řezivo stavební hranol průřezu 160 x 160 - 180 x 180 mm délka do 5,00 m</t>
  </si>
  <si>
    <t>173187204</t>
  </si>
  <si>
    <t>762395000</t>
  </si>
  <si>
    <t>Spojovací prostředky pro montáž krovu, bednění, laťování, světlíky, klíny</t>
  </si>
  <si>
    <t>-969556331</t>
  </si>
  <si>
    <t>998762103</t>
  </si>
  <si>
    <t>Přesun hmot tonážní pro kce tesařské v objektech v do 24 m</t>
  </si>
  <si>
    <t>-1705968175</t>
  </si>
  <si>
    <t>764001801</t>
  </si>
  <si>
    <t>Demontáž podkladního plechu do suti</t>
  </si>
  <si>
    <t>1724794994</t>
  </si>
  <si>
    <t>"původní atiky - viz.K2-K4" 261,50+202,50+26,50</t>
  </si>
  <si>
    <t>"původní okapnice - viz.K6" 9,00</t>
  </si>
  <si>
    <t>1080214733</t>
  </si>
  <si>
    <t>764002821</t>
  </si>
  <si>
    <t>Demontáž střešního výlezu do suti</t>
  </si>
  <si>
    <t>1704935816</t>
  </si>
  <si>
    <t>"viz.K11" 2,00</t>
  </si>
  <si>
    <t>764002841</t>
  </si>
  <si>
    <t>Demontáž oplechování horních ploch zdí a nadezdívek do suti</t>
  </si>
  <si>
    <t>1892677080</t>
  </si>
  <si>
    <t>"atiky - viz.K2-K5" 261,50+202,50+26,50+40,50</t>
  </si>
  <si>
    <t>-858728425</t>
  </si>
  <si>
    <t>764002881</t>
  </si>
  <si>
    <t>Demontáž lemování střešních prostupů do suti</t>
  </si>
  <si>
    <t>-1799845051</t>
  </si>
  <si>
    <t>"viz.K11" 2*(0,50*(1,00*2+0,85*2))</t>
  </si>
  <si>
    <t>-1598234283</t>
  </si>
  <si>
    <t>"ventilační komínek - viz.K9" 66,00</t>
  </si>
  <si>
    <t>"hlavice VZT -viz.K10" 2,00</t>
  </si>
  <si>
    <t>764004801</t>
  </si>
  <si>
    <t>Demontáž podokapního žlabu do suti</t>
  </si>
  <si>
    <t>747021772</t>
  </si>
  <si>
    <t>"viz.K7" 9,00</t>
  </si>
  <si>
    <t>764004861</t>
  </si>
  <si>
    <t>Demontáž svodu do suti</t>
  </si>
  <si>
    <t>2028723637</t>
  </si>
  <si>
    <t>"viz.K8" 3,50</t>
  </si>
  <si>
    <t>764203152</t>
  </si>
  <si>
    <t>Montáž střešního výlezu pro krytinu skládanou nebo plechovou</t>
  </si>
  <si>
    <t>-1503445925</t>
  </si>
  <si>
    <t>"ozn.K11" 2,00</t>
  </si>
  <si>
    <t>553418401</t>
  </si>
  <si>
    <t>výklopný střešní výlez ocelový 850x1000 mm zateplený, průlez 600x600 mm</t>
  </si>
  <si>
    <t>1848033982</t>
  </si>
  <si>
    <t>764242334</t>
  </si>
  <si>
    <t>Oplechování rovné okapové hrany z TiZn lesklého plechu rš 330 mm</t>
  </si>
  <si>
    <t>-1264154802</t>
  </si>
  <si>
    <t>"viz.6" 9,00</t>
  </si>
  <si>
    <t>764244303</t>
  </si>
  <si>
    <t>Oplechování horních ploch a nadezdívek bez rohů z TiZn lesklého plechu kotvené do rš 250 mm</t>
  </si>
  <si>
    <t>831263827</t>
  </si>
  <si>
    <t>"ozn.K5 - rš.190 mm" 40,50</t>
  </si>
  <si>
    <t>764244307</t>
  </si>
  <si>
    <t>Oplechování horních ploch a nadezdívek bez rohů z TiZn lesklého plechu kotvené do rš 670 mm</t>
  </si>
  <si>
    <t>-1876052274</t>
  </si>
  <si>
    <t>"ozn.K2 - rš.550 mm" 261,50</t>
  </si>
  <si>
    <t>"ozn.K4 - rš.590 mm" 26,50</t>
  </si>
  <si>
    <t>764244308</t>
  </si>
  <si>
    <t>Oplechování horních ploch a nadezdívek bez rohů z TiZn lesklého plechu kotvené do rš 750 mm</t>
  </si>
  <si>
    <t>-1554382169</t>
  </si>
  <si>
    <t>"ozn.K3 - rš.700 mm" 202,50</t>
  </si>
  <si>
    <t>764245346</t>
  </si>
  <si>
    <t>Příplatek za zvýšenou pracnost při oplechování rohů nadezdívek z TiZn předzvětr plechu rš přes 400mm</t>
  </si>
  <si>
    <t>-1014294079</t>
  </si>
  <si>
    <t>1158162927</t>
  </si>
  <si>
    <t>"ozn.K7" 9,00</t>
  </si>
  <si>
    <t>764541325</t>
  </si>
  <si>
    <t>Roh nebo kout půlkruhového podokapního žlabu z TiZn lesklého plechu rš 330 mm</t>
  </si>
  <si>
    <t>2001213532</t>
  </si>
  <si>
    <t>1968266614</t>
  </si>
  <si>
    <t>-383520361</t>
  </si>
  <si>
    <t>"ozn.K8" 3,50</t>
  </si>
  <si>
    <t>-1573261972</t>
  </si>
  <si>
    <t>557094496</t>
  </si>
  <si>
    <t>766416243</t>
  </si>
  <si>
    <t>Montáž obložení stěn plochy přes 5 m2 panely z aglomerovaných desek přes 1,50 m2</t>
  </si>
  <si>
    <t>-619244078</t>
  </si>
  <si>
    <t>"vodorovný líc nadezděné atiky pro oplechování - šířka 160+150+50 mm = 360 mm"</t>
  </si>
  <si>
    <t>0,360*(6,175+12,55+18,45+12,55+6,05)</t>
  </si>
  <si>
    <t>0,360*(2,67+4,27+0,565+4,27+6,55+6,52)</t>
  </si>
  <si>
    <t>0,360*(18,50*2+5,55*2)</t>
  </si>
  <si>
    <t>0,360*(15,525*2+36,40*2)</t>
  </si>
  <si>
    <t>0,360*(8,96+33,75+2,15+22,45)</t>
  </si>
  <si>
    <t>0,360*(22,686+13,70+23,334+13,675)</t>
  </si>
  <si>
    <t>0,360*(11,00+9,97*2)</t>
  </si>
  <si>
    <t>0,360*(10,10*2+11,00)</t>
  </si>
  <si>
    <t>0,360*(3,75*2+4,175*2)</t>
  </si>
  <si>
    <t>0,360*(11,00*2+14,35*2)</t>
  </si>
  <si>
    <t>607262820</t>
  </si>
  <si>
    <t>deska dřevoštěpková OSB 3 do vlhkého prostředí 2500x1250x15 mm</t>
  </si>
  <si>
    <t>-1953168602</t>
  </si>
  <si>
    <t>-706221812</t>
  </si>
  <si>
    <t>-599104761</t>
  </si>
  <si>
    <t>783213101</t>
  </si>
  <si>
    <t>Jednonásobný napouštěcí syntetický nátěr tesařských konstrukcí</t>
  </si>
  <si>
    <t>-2054160336</t>
  </si>
  <si>
    <t>"zakládací hranol" (0,15*2+0,12*2)*9,00</t>
  </si>
  <si>
    <t>783218111</t>
  </si>
  <si>
    <t>Dvojnásobný lazurovací syntetický nátěr tesařských konstrukcí</t>
  </si>
  <si>
    <t>-671131919</t>
  </si>
  <si>
    <t>783601711</t>
  </si>
  <si>
    <t>Bezoplachové odrezivění potrubí do DN 50 mm</t>
  </si>
  <si>
    <t>541488579</t>
  </si>
  <si>
    <t>"antenní stožár - odhad" 1,45*3+2,70*3+2,50</t>
  </si>
  <si>
    <t>783601713</t>
  </si>
  <si>
    <t>Odmaštění vodou ředitelným odmašťovačem potrubí do DN 50 mm</t>
  </si>
  <si>
    <t>903053938</t>
  </si>
  <si>
    <t>783606864</t>
  </si>
  <si>
    <t>Odstranění nátěrů armatur potrubí do DN 50 mm okartáčováním</t>
  </si>
  <si>
    <t>1907658736</t>
  </si>
  <si>
    <t>783614551</t>
  </si>
  <si>
    <t>Základní jednonásobný syntetický nátěr potrubí do DN 50 mm</t>
  </si>
  <si>
    <t>-1272645784</t>
  </si>
  <si>
    <t>783617611</t>
  </si>
  <si>
    <t>Krycí dvojnásobný syntetický nátěr potrubí do DN 50 mm</t>
  </si>
  <si>
    <t>755930059</t>
  </si>
  <si>
    <t>03 - SO 100.03 - Odstranění balkonu 2.NP (původní objekt)</t>
  </si>
  <si>
    <t xml:space="preserve">    711 - Izolace proti vodě, vlhkosti a plynům</t>
  </si>
  <si>
    <t xml:space="preserve">    784 - Dokončovací práce - malby a tapety</t>
  </si>
  <si>
    <t xml:space="preserve">    HZS - Hodinové zúčtovací sazby</t>
  </si>
  <si>
    <t>310238211</t>
  </si>
  <si>
    <t>Zazdívka otvorů pl do 1 m2 ve zdivu nadzákladovém cihlami pálenými na MVC</t>
  </si>
  <si>
    <t>-54618876</t>
  </si>
  <si>
    <t>"2.NP - dozdění parapetu původ.dveří"</t>
  </si>
  <si>
    <t>0,450*(1,400*0,750)</t>
  </si>
  <si>
    <t>319202331</t>
  </si>
  <si>
    <t>Vyrovnání nerovného povrchu zdiva tl do 150 mm přizděním</t>
  </si>
  <si>
    <t>-183767880</t>
  </si>
  <si>
    <t>"2.NP - úprava ostění pro okno š.1200 mm"</t>
  </si>
  <si>
    <t>2*(0,150*1,600)</t>
  </si>
  <si>
    <t>612121101</t>
  </si>
  <si>
    <t>Zatření spár cementovou maltou vnitřních stěn z cihel</t>
  </si>
  <si>
    <t>1066313930</t>
  </si>
  <si>
    <t>"2.NP - dozdění parapetu okna ozn.O6"</t>
  </si>
  <si>
    <t>1,400*0,750</t>
  </si>
  <si>
    <t>612131101</t>
  </si>
  <si>
    <t>Cementový postřik vnitřních stěn nanášený celoplošně ručně</t>
  </si>
  <si>
    <t>668234457</t>
  </si>
  <si>
    <t>612325213</t>
  </si>
  <si>
    <t>Vápenocementová hladká omítka malých ploch do 1,0 m2 na stěnách</t>
  </si>
  <si>
    <t>-224261384</t>
  </si>
  <si>
    <t>"2.NP - dozděný parapet z exteriéru"</t>
  </si>
  <si>
    <t>1,000</t>
  </si>
  <si>
    <t>"2.NP - dozdění ostění okna ozn.O6"</t>
  </si>
  <si>
    <t>612325223</t>
  </si>
  <si>
    <t>Vápenocementová štuková omítka malých ploch do 1,0 m2 na stěnách</t>
  </si>
  <si>
    <t>1080731568</t>
  </si>
  <si>
    <t>"2.NP - dozdívka parapetu okna O6"</t>
  </si>
  <si>
    <t>612325302</t>
  </si>
  <si>
    <t>Vápenocementová štuková omítka ostění nebo nadpraží</t>
  </si>
  <si>
    <t>1637409387</t>
  </si>
  <si>
    <t>"2.NP - okno ozn.O6"</t>
  </si>
  <si>
    <t>1*(1,400+1,600*2)*0,300</t>
  </si>
  <si>
    <t>1*(1,200+1,600*2)*0,150</t>
  </si>
  <si>
    <t>1*(0,100*(1,400+1,600*2))</t>
  </si>
  <si>
    <t>613121101</t>
  </si>
  <si>
    <t>Zatření spár cementovou maltou vnitřních pilířů nebo sloupů z cihel</t>
  </si>
  <si>
    <t>1399013210</t>
  </si>
  <si>
    <t>(0,150+0,150)*(1,600*2)</t>
  </si>
  <si>
    <t>613131101</t>
  </si>
  <si>
    <t>Cementový postřik vnitřních pilířů nebo sloupů nanášený celoplošně ručně</t>
  </si>
  <si>
    <t>-787489160</t>
  </si>
  <si>
    <t>619991001</t>
  </si>
  <si>
    <t>Zakrytí podlah fólií přilepenou lepící páskou</t>
  </si>
  <si>
    <t>-826485653</t>
  </si>
  <si>
    <t>"2.NP - m.č.2049 - pro úpravy okenního otvoru"</t>
  </si>
  <si>
    <t>4,000*2,000</t>
  </si>
  <si>
    <t>619991011</t>
  </si>
  <si>
    <t>Obalení konstrukcí a prvků fólií přilepenou lepící páskou</t>
  </si>
  <si>
    <t>1851978524</t>
  </si>
  <si>
    <t>"okno ozn.O6"</t>
  </si>
  <si>
    <t>1*(1,200*1,600)</t>
  </si>
  <si>
    <t>619991021</t>
  </si>
  <si>
    <t>Oblepení rámů a keramických soklů lepící páskou</t>
  </si>
  <si>
    <t>-1461800916</t>
  </si>
  <si>
    <t>1*(1,200*2+1,600*2)</t>
  </si>
  <si>
    <t>619995001</t>
  </si>
  <si>
    <t>Začištění omítek kolem oken, dveří, podlah nebo obkladů</t>
  </si>
  <si>
    <t>253401430</t>
  </si>
  <si>
    <t>"2.NP - po vybourání dveří, dozdění parapetu a úpravy otvoru okna ozn.O6"</t>
  </si>
  <si>
    <t>1*(1,400+2,330*2)</t>
  </si>
  <si>
    <t>622121101</t>
  </si>
  <si>
    <t>Zatření spár cementovou maltou vnějších stěn z cihel</t>
  </si>
  <si>
    <t>-721470614</t>
  </si>
  <si>
    <t>"2.NP - dozdění parapetu+ostění okna ozn.O6"</t>
  </si>
  <si>
    <t>0,100*(1,400+1,600*2)</t>
  </si>
  <si>
    <t>622131101</t>
  </si>
  <si>
    <t>Cementový postřik vnějších stěn nanášený celoplošně ručně</t>
  </si>
  <si>
    <t>1372993665</t>
  </si>
  <si>
    <t>-1717019622</t>
  </si>
  <si>
    <t>1*(1,200+1,600*2)</t>
  </si>
  <si>
    <t>deska z extrudovaného polystyrénu XPS tl.30 mm</t>
  </si>
  <si>
    <t>106136790</t>
  </si>
  <si>
    <t>4,400*0,260</t>
  </si>
  <si>
    <t>-513909918</t>
  </si>
  <si>
    <t>"v místě dozděného parapetu"</t>
  </si>
  <si>
    <t>"v místě průniku balkonu"</t>
  </si>
  <si>
    <t>0,350*5,250</t>
  </si>
  <si>
    <t>deska minerální izolační podélné vlákno tl. 160 mm</t>
  </si>
  <si>
    <t>788819921</t>
  </si>
  <si>
    <t>-2067370080</t>
  </si>
  <si>
    <t>-1122066042</t>
  </si>
  <si>
    <t>-1275966950</t>
  </si>
  <si>
    <t>"ostění" 1*(1,200+1,600*2)*0,260</t>
  </si>
  <si>
    <t>127068643</t>
  </si>
  <si>
    <t>1,200</t>
  </si>
  <si>
    <t>800446521</t>
  </si>
  <si>
    <t>632450124</t>
  </si>
  <si>
    <t>Vyrovnávací cementový potěr tl do 50 mm ze suchých směsí provedený v pásu</t>
  </si>
  <si>
    <t>1462268804</t>
  </si>
  <si>
    <t>"okno ozn.O6 - parapetní potěr"</t>
  </si>
  <si>
    <t>1,400*0,300</t>
  </si>
  <si>
    <t>1,200*0,150</t>
  </si>
  <si>
    <t>632459175</t>
  </si>
  <si>
    <t>Příplatek k potěrům tl do 50 mm za plochu do 5 m2</t>
  </si>
  <si>
    <t>-919688929</t>
  </si>
  <si>
    <t>943221111</t>
  </si>
  <si>
    <t>Montáž lešení prostorového rámového těžkého s podlahami zatížení tř. 4 do 300 kg/m2 v do 10 m</t>
  </si>
  <si>
    <t>-1213143879</t>
  </si>
  <si>
    <t>"pro demontáže a bourání konstrukcí - pilíře, deska apod. - 1m na každou stranu od konstrukce"</t>
  </si>
  <si>
    <t>3,050*(7,250*3,150)</t>
  </si>
  <si>
    <t>943221211</t>
  </si>
  <si>
    <t>Příplatek k lešení prostorovému rámovému těžkému s podlahami tř.4 v 10 m za první a ZKD den použití</t>
  </si>
  <si>
    <t>-250058570</t>
  </si>
  <si>
    <t>943221811</t>
  </si>
  <si>
    <t>Demontáž lešení prostorového rámového těžkého s podlahami zatížení tř. 4 do 300 kg/m2 v do 10 m</t>
  </si>
  <si>
    <t>368874087</t>
  </si>
  <si>
    <t>949121111</t>
  </si>
  <si>
    <t>Montáž lešení lehkého kozového dílcového v do 1,2 m</t>
  </si>
  <si>
    <t>sada</t>
  </si>
  <si>
    <t>-1281471647</t>
  </si>
  <si>
    <t>949121211</t>
  </si>
  <si>
    <t>Příplatek k lešení lehkému kozovému dílcovému v do 1,2 m za první a ZKD den použití</t>
  </si>
  <si>
    <t>2119754001</t>
  </si>
  <si>
    <t>949121811</t>
  </si>
  <si>
    <t>Demontáž lešení lehkého kozového dílcového v do 1,2 m</t>
  </si>
  <si>
    <t>1375122261</t>
  </si>
  <si>
    <t>962032314</t>
  </si>
  <si>
    <t>Bourání pilířů cihelných z dutých nebo plných cihel pálených i nepálených na jakoukoli maltu</t>
  </si>
  <si>
    <t>-896878243</t>
  </si>
  <si>
    <t>"pilíř zábradlí v 2.NP"</t>
  </si>
  <si>
    <t>2*(1,000*(0,450*0,450))</t>
  </si>
  <si>
    <t>"spodní pilíře 450x450 mm v 1.NP"</t>
  </si>
  <si>
    <t>2*(3,050*(0,450*0,450))</t>
  </si>
  <si>
    <t>962042320</t>
  </si>
  <si>
    <t>Bourání zdiva nadzákladového z betonu prostého do 1 m3</t>
  </si>
  <si>
    <t>-169728856</t>
  </si>
  <si>
    <t>"2.NP - hlavy pilířů zábradlí"</t>
  </si>
  <si>
    <t>2*(0,10*(0,550*0,550))</t>
  </si>
  <si>
    <t>963051113</t>
  </si>
  <si>
    <t>Bourání ŽB stropů deskových tl přes 80 mm</t>
  </si>
  <si>
    <t>1031293682</t>
  </si>
  <si>
    <t>"deska balkonu - odhad tl.250 mm"</t>
  </si>
  <si>
    <t>0,250*(5,250*2,150)</t>
  </si>
  <si>
    <t>964051111</t>
  </si>
  <si>
    <t>Bourání ŽB trámů, průvlaků nebo pásů průřezu do 0,10 m2</t>
  </si>
  <si>
    <t>1647177835</t>
  </si>
  <si>
    <t>"odhad rozměru průřezu 450x200 mm"</t>
  </si>
  <si>
    <t>(0,450*0,200)*(5,250+2,150*2)</t>
  </si>
  <si>
    <t>1588953907</t>
  </si>
  <si>
    <t>"konstrukce balkonu - předpoklad tl.100 mm"</t>
  </si>
  <si>
    <t>0,100*(5,250*2,150)</t>
  </si>
  <si>
    <t>965049111</t>
  </si>
  <si>
    <t>Příplatek k bourání betonových mazanin za bourání se svařovanou sítí tl do 100 mm</t>
  </si>
  <si>
    <t>637378492</t>
  </si>
  <si>
    <t>965081313</t>
  </si>
  <si>
    <t>Bourání podlah z dlaždic betonových, teracových nebo čedičových tl do 20 mm plochy přes 1 m2</t>
  </si>
  <si>
    <t>130596690</t>
  </si>
  <si>
    <t>"nášlapná vrstva balkonu v 2.NP"</t>
  </si>
  <si>
    <t>5,250*2,150</t>
  </si>
  <si>
    <t>965081611</t>
  </si>
  <si>
    <t>Odsekání soklíků rovných</t>
  </si>
  <si>
    <t>1462542436</t>
  </si>
  <si>
    <t>"2.NP - původní sokl"</t>
  </si>
  <si>
    <t>5,250+0,100*2</t>
  </si>
  <si>
    <t>966079861</t>
  </si>
  <si>
    <t>Přerušení různých ocelových profilů průřezu do 200 mm2</t>
  </si>
  <si>
    <t>28521679</t>
  </si>
  <si>
    <t>Výkaz výměr předpokládá odřezání výztuže průvlaku balkonu od ponechaných obvodových konstrukcí. Předpokládá se 2x 6 průměrů 14 mm. Bude upřesněno při realizaci dle skutečnosti.</t>
  </si>
  <si>
    <t xml:space="preserve">"vetknutí výztuže průvlaku do obvodkových konstrukcí" </t>
  </si>
  <si>
    <t>2*6,000</t>
  </si>
  <si>
    <t>966079871</t>
  </si>
  <si>
    <t>Přerušení různých ocelových profilů průřezu do 400 mm2</t>
  </si>
  <si>
    <t>621276268</t>
  </si>
  <si>
    <t>"2.NP - kotvení zábradlí do konstrukcí"</t>
  </si>
  <si>
    <t>2,000*6+2,000</t>
  </si>
  <si>
    <t>967023692</t>
  </si>
  <si>
    <t>Přisekání kamenných nebo jiných ploch s tvrdým povrchem pl do 2 m2</t>
  </si>
  <si>
    <t>79942961</t>
  </si>
  <si>
    <t>"1.NP - úprava soklu po odstranění pilířů na fasádě"</t>
  </si>
  <si>
    <t>2*(0,450*0,750)</t>
  </si>
  <si>
    <t>967031132</t>
  </si>
  <si>
    <t>Přisekání rovných ostění v cihelném zdivu na MV nebo MVC</t>
  </si>
  <si>
    <t>-760171826</t>
  </si>
  <si>
    <t>"2.NP - po vybourání plast.balk.dveří"</t>
  </si>
  <si>
    <t>(1,400+2,330*2)*0,450</t>
  </si>
  <si>
    <t>967031734</t>
  </si>
  <si>
    <t>Přisekání plošné zdiva z cihel pálených na MV nebo MVC tl do 300 mm</t>
  </si>
  <si>
    <t>1155524849</t>
  </si>
  <si>
    <t>"1.NP - falešné pilíře na fasádě"</t>
  </si>
  <si>
    <t>2*(2,300*0,450)</t>
  </si>
  <si>
    <t>967042714</t>
  </si>
  <si>
    <t>Odsekání zdiva z kamene nebo betonu plošné tl do 300 mm</t>
  </si>
  <si>
    <t>-103440016</t>
  </si>
  <si>
    <t>"1.NP - odstranění pilířů v soklu na fasádě"</t>
  </si>
  <si>
    <t>"2.NP - odstranění zbylé části po odříznutí balkon.desky"</t>
  </si>
  <si>
    <t>0,250*5,250</t>
  </si>
  <si>
    <t>968082022</t>
  </si>
  <si>
    <t>Vybourání plastových zárubní dveří plochy do 4 m2</t>
  </si>
  <si>
    <t>1738793646</t>
  </si>
  <si>
    <t>"2.NP - balkon.dveře 1400x2330 mm"</t>
  </si>
  <si>
    <t>1*(1,400*2,330)</t>
  </si>
  <si>
    <t>977312112</t>
  </si>
  <si>
    <t>Řezání stávajících betonových mazanin vyztužených hl do 100 mm</t>
  </si>
  <si>
    <t>-2103948533</t>
  </si>
  <si>
    <t>"2.NP - svrchní mazanina - předpoklad tl.100 mm"</t>
  </si>
  <si>
    <t>5,250</t>
  </si>
  <si>
    <t>977312114.1</t>
  </si>
  <si>
    <t>Řezání stávajících betonových mazanin vyztužených hl do 250 mm</t>
  </si>
  <si>
    <t>-1291690930</t>
  </si>
  <si>
    <t>"2.NP - balkonová deska"</t>
  </si>
  <si>
    <t>-1170127830</t>
  </si>
  <si>
    <t>-692484272</t>
  </si>
  <si>
    <t>898938842</t>
  </si>
  <si>
    <t>997013801</t>
  </si>
  <si>
    <t>Poplatek za uložení stavebního betonového odpadu na skládce (skládkovné)</t>
  </si>
  <si>
    <t>-10665005</t>
  </si>
  <si>
    <t>997013802</t>
  </si>
  <si>
    <t>Poplatek za uložení stavebního železobetonového odpadu na skládce (skládkovné)</t>
  </si>
  <si>
    <t>1576073287</t>
  </si>
  <si>
    <t>1585285294</t>
  </si>
  <si>
    <t>997013813</t>
  </si>
  <si>
    <t>Poplatek za uložení stavebního odpadu z plastických hmot na skládce (skládkovné)</t>
  </si>
  <si>
    <t>-1562250343</t>
  </si>
  <si>
    <t>Poplatek za uložení stavebního odpadu s oleji nebo ropnými látkami na skládce (skládkovné)</t>
  </si>
  <si>
    <t>1398499701</t>
  </si>
  <si>
    <t>998017001</t>
  </si>
  <si>
    <t>Přesun hmot s omezením mechanizace pro budovy v do 6 m</t>
  </si>
  <si>
    <t>94409002</t>
  </si>
  <si>
    <t>711131811</t>
  </si>
  <si>
    <t>Odstranění izolace proti zemní vlhkosti vodorovné</t>
  </si>
  <si>
    <t>2052985272</t>
  </si>
  <si>
    <t>"původní skladba balkonu - odhad"</t>
  </si>
  <si>
    <t>-463514546</t>
  </si>
  <si>
    <t>"okapnice"</t>
  </si>
  <si>
    <t>5,250+2,150*2</t>
  </si>
  <si>
    <t>764001811</t>
  </si>
  <si>
    <t>Demontáž dilatační lišty do suti</t>
  </si>
  <si>
    <t>-1495781986</t>
  </si>
  <si>
    <t xml:space="preserve">"sokl" </t>
  </si>
  <si>
    <t xml:space="preserve">Demontáž okapového plechu do suti </t>
  </si>
  <si>
    <t>-2053588590</t>
  </si>
  <si>
    <t>"2.NP - okapnice"</t>
  </si>
  <si>
    <t>822485094</t>
  </si>
  <si>
    <t>"2.NP - sokl"</t>
  </si>
  <si>
    <t>"2.NP - pilířky zábradlí"</t>
  </si>
  <si>
    <t>2*(0,450*4)</t>
  </si>
  <si>
    <t>1704419630</t>
  </si>
  <si>
    <t>"2.NP - kotvení zábradlí do beton.mazaniny"</t>
  </si>
  <si>
    <t>1,000*2</t>
  </si>
  <si>
    <t>Oplechování parapetů rovných mechanicky kotvené z TiZn lesklého plechu  rš 500 mm</t>
  </si>
  <si>
    <t>-1545734641</t>
  </si>
  <si>
    <t>"ozn.K1 - rš.450 mm"</t>
  </si>
  <si>
    <t>1,250</t>
  </si>
  <si>
    <t>998764101</t>
  </si>
  <si>
    <t>Přesun hmot tonážní pro konstrukce klempířské v objektech v do 6 m</t>
  </si>
  <si>
    <t>-1467360317</t>
  </si>
  <si>
    <t>998764181</t>
  </si>
  <si>
    <t>Příplatek k přesunu hmot tonážní 764 prováděný bez použití mechanizace</t>
  </si>
  <si>
    <t>1865574911</t>
  </si>
  <si>
    <t>766622132</t>
  </si>
  <si>
    <t>Montáž plastových oken plochy přes 1 m2 otevíravých výšky do 2,5 m s rámem do zdiva</t>
  </si>
  <si>
    <t>-1208675450</t>
  </si>
  <si>
    <t>"2.NP - ozn.O6 - 1200x1600 mm"</t>
  </si>
  <si>
    <t>611...O6</t>
  </si>
  <si>
    <t>okno plastové 3kř. 1200x1600 mm, ozn.O6, izolační dvojsklo, barva bílá, NSV ovl.pákovým ovladačem - podrobnosti viz. Výpis oken PD</t>
  </si>
  <si>
    <t>-1658031509</t>
  </si>
  <si>
    <t>766622833</t>
  </si>
  <si>
    <t>Demontáž rámu zdvojených oken dřevěných nebo plastových do 4m2 k opětovnému použití</t>
  </si>
  <si>
    <t>-121166923</t>
  </si>
  <si>
    <t>"2.NP - balk.dveře 1400x2330 mm"</t>
  </si>
  <si>
    <t>864484783</t>
  </si>
  <si>
    <t>766691924</t>
  </si>
  <si>
    <t>Vyvěšení nebo zavěšení křídel plastových dveří plochy do 2 m2</t>
  </si>
  <si>
    <t>1455556410</t>
  </si>
  <si>
    <t>"2.NP - balk.dveře 2kř. 1400x2330 mm"</t>
  </si>
  <si>
    <t>2,000</t>
  </si>
  <si>
    <t>766691932</t>
  </si>
  <si>
    <t>Seřízení plastového okenního nebo dveřního otvíracího a sklápěcího křídla</t>
  </si>
  <si>
    <t>-1120520103</t>
  </si>
  <si>
    <t>"2.NP - ozn.O6 - 3kř."</t>
  </si>
  <si>
    <t>1*3,000</t>
  </si>
  <si>
    <t>766694122</t>
  </si>
  <si>
    <t>Montáž parapetních dřevěných nebo plastových šířky přes 30 cm délky do 1,6 m</t>
  </si>
  <si>
    <t>319665923</t>
  </si>
  <si>
    <t>"2.NP - pro okno ozn.O6"</t>
  </si>
  <si>
    <t>607941060</t>
  </si>
  <si>
    <t>deska parapetní dřevotřísková vnitřní 0,45 x 1 m</t>
  </si>
  <si>
    <t>481694191</t>
  </si>
  <si>
    <t>607941210</t>
  </si>
  <si>
    <t>koncovka PVC k parapetním deskám</t>
  </si>
  <si>
    <t>1182286573</t>
  </si>
  <si>
    <t>998766101</t>
  </si>
  <si>
    <t>Přesun hmot tonážní pro konstrukce truhlářské v objektech v do 6 m</t>
  </si>
  <si>
    <t>-398119894</t>
  </si>
  <si>
    <t>998766181</t>
  </si>
  <si>
    <t>Příplatek k přesunu hmot tonážní 766 prováděný bez použití mechanizace</t>
  </si>
  <si>
    <t>74816998</t>
  </si>
  <si>
    <t>767161814</t>
  </si>
  <si>
    <t>Demontáž zábradlí rovného nerozebíratelného hmotnosti 1m zábradlí přes 20 kg</t>
  </si>
  <si>
    <t>-554621909</t>
  </si>
  <si>
    <t>"zábradlí v 2.NP"</t>
  </si>
  <si>
    <t>4,350+1,700*2</t>
  </si>
  <si>
    <t>784111001</t>
  </si>
  <si>
    <t>Oprášení (ometení ) podkladu v místnostech výšky do 3,80 m</t>
  </si>
  <si>
    <t>1634502335</t>
  </si>
  <si>
    <t>"2.NP - m.č.2049 - pouze obvodová stěna"</t>
  </si>
  <si>
    <t>4,250*3,250</t>
  </si>
  <si>
    <t>784121001</t>
  </si>
  <si>
    <t>Oškrabání malby v mísnostech výšky do 3,80 m</t>
  </si>
  <si>
    <t>-1969104095</t>
  </si>
  <si>
    <t>784121011</t>
  </si>
  <si>
    <t>Rozmývání podkladu po oškrabání malby v místnostech výšky do 3,80 m</t>
  </si>
  <si>
    <t>-1790311404</t>
  </si>
  <si>
    <t>784171001</t>
  </si>
  <si>
    <t>Olepování vnitřních ploch páskou v místnostech výšky do 3,80 m</t>
  </si>
  <si>
    <t>-45037779</t>
  </si>
  <si>
    <t>"okno ozn.O6 - nové+stávající"</t>
  </si>
  <si>
    <t>2*(1,200*2+1,600*2)</t>
  </si>
  <si>
    <t>581248380</t>
  </si>
  <si>
    <t>páska pro malířské potřeby NARCAR 50mm x 50 m</t>
  </si>
  <si>
    <t>-380025536</t>
  </si>
  <si>
    <t>784171101</t>
  </si>
  <si>
    <t>Zakrytí vnitřních podlah včetně pozdějšího odkrytí</t>
  </si>
  <si>
    <t>88581032</t>
  </si>
  <si>
    <t>"2.NP - m.č.2049"</t>
  </si>
  <si>
    <t>4,250*2,000</t>
  </si>
  <si>
    <t>581248420</t>
  </si>
  <si>
    <t>fólie pro malířské potřeby zakrývací, PG 4020-20, 7µ,  4 x 5 m</t>
  </si>
  <si>
    <t>-1877773084</t>
  </si>
  <si>
    <t>784171111</t>
  </si>
  <si>
    <t>Zakrytí vnitřních ploch stěn v místnostech výšky do 3,80 m</t>
  </si>
  <si>
    <t>-115672846</t>
  </si>
  <si>
    <t>2*(1,200*1,600)</t>
  </si>
  <si>
    <t>-674565373</t>
  </si>
  <si>
    <t>784181101</t>
  </si>
  <si>
    <t>Základní akrylátová jednonásobná penetrace podkladu v místnostech výšky do 3,80m</t>
  </si>
  <si>
    <t>190968121</t>
  </si>
  <si>
    <t>784191003</t>
  </si>
  <si>
    <t>Čištění vnitřních ploch oken dvojitých nebo zdvojených po provedení malířských prací</t>
  </si>
  <si>
    <t>-1908156236</t>
  </si>
  <si>
    <t>784191007</t>
  </si>
  <si>
    <t>Čištění vnitřních ploch podlah po provedení malířských prací</t>
  </si>
  <si>
    <t>1153071890</t>
  </si>
  <si>
    <t>25,980</t>
  </si>
  <si>
    <t>784221101</t>
  </si>
  <si>
    <t>Dvojnásobné bílé malby  ze směsí za sucha dobře otěruvzdorných v místnostech do 3,80 m</t>
  </si>
  <si>
    <t>364365840</t>
  </si>
  <si>
    <t>HZS1292</t>
  </si>
  <si>
    <t>Hodinová zúčtovací sazba stavební dělník</t>
  </si>
  <si>
    <t>hod</t>
  </si>
  <si>
    <t>512</t>
  </si>
  <si>
    <t>-1398681784</t>
  </si>
  <si>
    <t xml:space="preserve">"nespecifikované či jinak nepopsané práce" </t>
  </si>
  <si>
    <t>50,000</t>
  </si>
  <si>
    <t>HZS1301</t>
  </si>
  <si>
    <t>Hodinová zúčtovací sazba zedník</t>
  </si>
  <si>
    <t>-1542931065</t>
  </si>
  <si>
    <t>2 -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</si>
  <si>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</si>
  <si>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</si>
  <si>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</si>
  <si>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</si>
  <si>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>032103000</t>
  </si>
  <si>
    <t>Náklady na stavební buňky - 1x chemické wc, 1x šatna, 1x sklad</t>
  </si>
  <si>
    <t>Kč</t>
  </si>
  <si>
    <t>1024</t>
  </si>
  <si>
    <t>-1405666569</t>
  </si>
  <si>
    <t>032903000</t>
  </si>
  <si>
    <t>Náklady na provoz a údržbu vybavení staveniště po celou dobu provádění prací</t>
  </si>
  <si>
    <t>2113919131</t>
  </si>
  <si>
    <t>042703000</t>
  </si>
  <si>
    <t>technické požadavky na výrobky - odtrhové zkoušky zateplovacího systému</t>
  </si>
  <si>
    <t>-2030453819</t>
  </si>
  <si>
    <t>052103000</t>
  </si>
  <si>
    <t>Rezerva investora - 10% ze ZRN</t>
  </si>
  <si>
    <t>-505440918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</si>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</sst>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>
      <alignment vertical="top"/>
      <protection locked="0"/>
    </xf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0" fillId="2" borderId="0" xfId="0" applyFill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40" fillId="0" borderId="0" xfId="1" applyFont="1" applyAlignment="1" applyProtection="1">
      <alignment horizontal="center" vertical="center"/>
    </xf>
    <xf numFmtId="0" fontId="43" fillId="2" borderId="0" xfId="1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42" fillId="2" borderId="0" xfId="0" applyFont="1" applyFill="1" applyAlignment="1" applyProtection="1">
      <alignment vertical="center"/>
    </xf>
    <xf numFmtId="0" fontId="41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4" fontId="24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24" fillId="5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4" fontId="27" fillId="0" borderId="0" xfId="0" applyNumberFormat="1" applyFont="1" applyBorder="1" applyAlignment="1">
      <alignment horizontal="right" vertical="center"/>
    </xf>
    <xf numFmtId="0" fontId="23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43" fillId="2" borderId="0" xfId="1" applyFont="1" applyFill="1" applyAlignment="1" applyProtection="1">
      <alignment horizontal="center" vertical="center"/>
    </xf>
    <xf numFmtId="0" fontId="0" fillId="0" borderId="0" xfId="0" applyProtection="1"/>
    <xf numFmtId="0" fontId="14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5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0" fillId="0" borderId="11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24" fillId="5" borderId="0" xfId="0" applyFont="1" applyFill="1" applyBorder="1" applyAlignment="1" applyProtection="1">
      <alignment horizontal="left" vertical="center"/>
    </xf>
    <xf numFmtId="4" fontId="24" fillId="5" borderId="0" xfId="0" applyNumberFormat="1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32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left" vertical="center"/>
    </xf>
    <xf numFmtId="4" fontId="24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Border="1" applyAlignment="1" applyProtection="1">
      <alignment horizontal="left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5" fillId="0" borderId="12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167" fontId="12" fillId="0" borderId="0" xfId="0" applyNumberFormat="1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35" fillId="0" borderId="0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center" vertical="center"/>
    </xf>
    <xf numFmtId="49" fontId="37" fillId="0" borderId="25" xfId="0" applyNumberFormat="1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vertical="center"/>
    </xf>
    <xf numFmtId="0" fontId="37" fillId="0" borderId="25" xfId="0" applyFont="1" applyBorder="1" applyAlignment="1" applyProtection="1">
      <alignment horizontal="center" vertical="center" wrapText="1"/>
    </xf>
    <xf numFmtId="167" fontId="37" fillId="0" borderId="25" xfId="0" applyNumberFormat="1" applyFont="1" applyBorder="1" applyAlignment="1" applyProtection="1">
      <alignment vertical="center"/>
    </xf>
    <xf numFmtId="4" fontId="37" fillId="0" borderId="25" xfId="0" applyNumberFormat="1" applyFont="1" applyBorder="1" applyAlignment="1" applyProtection="1">
      <alignment vertical="center"/>
    </xf>
    <xf numFmtId="0" fontId="38" fillId="0" borderId="12" xfId="0" applyFont="1" applyBorder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6" borderId="25" xfId="0" applyNumberFormat="1" applyFont="1" applyFill="1" applyBorder="1" applyAlignment="1" applyProtection="1">
      <alignment vertical="center"/>
      <protection locked="0"/>
    </xf>
    <xf numFmtId="0" fontId="0" fillId="6" borderId="25" xfId="0" applyFont="1" applyFill="1" applyBorder="1" applyAlignment="1" applyProtection="1">
      <alignment vertical="center"/>
      <protection locked="0"/>
    </xf>
    <xf numFmtId="4" fontId="37" fillId="6" borderId="25" xfId="0" applyNumberFormat="1" applyFont="1" applyFill="1" applyBorder="1" applyAlignment="1" applyProtection="1">
      <alignment vertical="center"/>
      <protection locked="0"/>
    </xf>
    <xf numFmtId="0" fontId="37" fillId="6" borderId="25" xfId="0" applyFont="1" applyFill="1" applyBorder="1" applyAlignment="1" applyProtection="1">
      <alignment vertical="center"/>
      <protection locked="0"/>
    </xf>
    <xf numFmtId="0" fontId="11" fillId="0" borderId="16" xfId="0" applyFont="1" applyBorder="1" applyAlignment="1" applyProtection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7E52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47A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EDC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A65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8F7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17E52.tmp" descr="C:\KROSplusData\System\Temp\rad17E52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E47A0.tmp" descr="C:\KROSplusData\System\Temp\radE47A0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CEDC7.tmp" descr="C:\KROSplusData\System\Temp\radCEDC7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1A651.tmp" descr="C:\KROSplusData\System\Temp\rad1A651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68F70.tmp" descr="C:\KROSplusData\System\Temp\rad68F70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BE86" sqref="BE86"/>
    </sheetView>
  </sheetViews>
  <sheetFormatPr defaultRowHeight="13.5" x14ac:dyDescent="0.3"/>
  <cols>
    <col min="1" max="1" width="8.33203125" style="86" customWidth="1"/>
    <col min="2" max="2" width="1.6640625" style="86" customWidth="1"/>
    <col min="3" max="3" width="4.1640625" style="86" customWidth="1"/>
    <col min="4" max="33" width="2.5" style="86" customWidth="1"/>
    <col min="34" max="34" width="3.33203125" style="86" customWidth="1"/>
    <col min="35" max="37" width="2.5" style="86" customWidth="1"/>
    <col min="38" max="38" width="8.33203125" style="86" customWidth="1"/>
    <col min="39" max="39" width="3.33203125" style="86" customWidth="1"/>
    <col min="40" max="40" width="13.33203125" style="86" customWidth="1"/>
    <col min="41" max="41" width="7.5" style="86" customWidth="1"/>
    <col min="42" max="42" width="4.1640625" style="86" customWidth="1"/>
    <col min="43" max="43" width="1.6640625" style="86" customWidth="1"/>
    <col min="44" max="44" width="13.6640625" style="86" customWidth="1"/>
    <col min="45" max="46" width="25.83203125" style="86" hidden="1" customWidth="1"/>
    <col min="47" max="47" width="25" style="86" hidden="1" customWidth="1"/>
    <col min="48" max="52" width="21.6640625" style="86" hidden="1" customWidth="1"/>
    <col min="53" max="53" width="19.1640625" style="86" hidden="1" customWidth="1"/>
    <col min="54" max="54" width="25" style="86" hidden="1" customWidth="1"/>
    <col min="55" max="56" width="19.1640625" style="86" hidden="1" customWidth="1"/>
    <col min="57" max="57" width="66.5" style="86" customWidth="1"/>
    <col min="58" max="70" width="9.33203125" style="86"/>
    <col min="71" max="89" width="9.33203125" style="86" hidden="1"/>
    <col min="90" max="16384" width="9.33203125" style="86"/>
  </cols>
  <sheetData>
    <row r="1" spans="1:73" ht="21.4" customHeight="1" x14ac:dyDescent="0.3">
      <c r="A1" s="103" t="s">
        <v>0</v>
      </c>
      <c r="B1" s="104"/>
      <c r="C1" s="104"/>
      <c r="D1" s="105" t="s">
        <v>1</v>
      </c>
      <c r="E1" s="104"/>
      <c r="F1" s="104"/>
      <c r="G1" s="104"/>
      <c r="H1" s="104"/>
      <c r="I1" s="104"/>
      <c r="J1" s="104"/>
      <c r="K1" s="102" t="s">
        <v>1991</v>
      </c>
      <c r="L1" s="102"/>
      <c r="M1" s="102"/>
      <c r="N1" s="102"/>
      <c r="O1" s="102"/>
      <c r="P1" s="102"/>
      <c r="Q1" s="102"/>
      <c r="R1" s="102"/>
      <c r="S1" s="102"/>
      <c r="T1" s="104"/>
      <c r="U1" s="104"/>
      <c r="V1" s="104"/>
      <c r="W1" s="102" t="s">
        <v>1992</v>
      </c>
      <c r="X1" s="102"/>
      <c r="Y1" s="102"/>
      <c r="Z1" s="102"/>
      <c r="AA1" s="102"/>
      <c r="AB1" s="102"/>
      <c r="AC1" s="102"/>
      <c r="AD1" s="102"/>
      <c r="AE1" s="102"/>
      <c r="AF1" s="102"/>
      <c r="AG1" s="104"/>
      <c r="AH1" s="104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7" t="s">
        <v>2</v>
      </c>
      <c r="BB1" s="7" t="s">
        <v>3</v>
      </c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T1" s="9" t="s">
        <v>4</v>
      </c>
      <c r="BU1" s="9" t="s">
        <v>4</v>
      </c>
    </row>
    <row r="2" spans="1:73" ht="36.950000000000003" customHeight="1" x14ac:dyDescent="0.3">
      <c r="C2" s="142" t="s">
        <v>5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R2" s="110" t="s">
        <v>6</v>
      </c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S2" s="10" t="s">
        <v>7</v>
      </c>
      <c r="BT2" s="10" t="s">
        <v>8</v>
      </c>
    </row>
    <row r="3" spans="1:73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3"/>
      <c r="BS3" s="10" t="s">
        <v>7</v>
      </c>
      <c r="BT3" s="10" t="s">
        <v>9</v>
      </c>
    </row>
    <row r="4" spans="1:73" ht="36.950000000000003" customHeight="1" x14ac:dyDescent="0.3">
      <c r="B4" s="14"/>
      <c r="C4" s="132" t="s">
        <v>10</v>
      </c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5"/>
      <c r="AS4" s="16" t="s">
        <v>11</v>
      </c>
      <c r="BS4" s="10" t="s">
        <v>12</v>
      </c>
    </row>
    <row r="5" spans="1:73" ht="14.45" customHeight="1" x14ac:dyDescent="0.3">
      <c r="B5" s="14"/>
      <c r="C5" s="87"/>
      <c r="D5" s="17" t="s">
        <v>13</v>
      </c>
      <c r="E5" s="87"/>
      <c r="F5" s="87"/>
      <c r="G5" s="87"/>
      <c r="H5" s="87"/>
      <c r="I5" s="87"/>
      <c r="J5" s="87"/>
      <c r="K5" s="143" t="s">
        <v>14</v>
      </c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87"/>
      <c r="AQ5" s="15"/>
      <c r="BS5" s="10" t="s">
        <v>15</v>
      </c>
    </row>
    <row r="6" spans="1:73" ht="36.950000000000003" customHeight="1" x14ac:dyDescent="0.3">
      <c r="B6" s="14"/>
      <c r="C6" s="87"/>
      <c r="D6" s="18" t="s">
        <v>16</v>
      </c>
      <c r="E6" s="87"/>
      <c r="F6" s="87"/>
      <c r="G6" s="87"/>
      <c r="H6" s="87"/>
      <c r="I6" s="87"/>
      <c r="J6" s="87"/>
      <c r="K6" s="144" t="s">
        <v>17</v>
      </c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87"/>
      <c r="AQ6" s="15"/>
      <c r="BS6" s="10" t="s">
        <v>15</v>
      </c>
    </row>
    <row r="7" spans="1:73" ht="14.45" customHeight="1" x14ac:dyDescent="0.3">
      <c r="B7" s="14"/>
      <c r="C7" s="87"/>
      <c r="D7" s="19" t="s">
        <v>18</v>
      </c>
      <c r="E7" s="87"/>
      <c r="F7" s="87"/>
      <c r="G7" s="87"/>
      <c r="H7" s="87"/>
      <c r="I7" s="87"/>
      <c r="J7" s="87"/>
      <c r="K7" s="88" t="s">
        <v>3</v>
      </c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19" t="s">
        <v>19</v>
      </c>
      <c r="AL7" s="87"/>
      <c r="AM7" s="87"/>
      <c r="AN7" s="88" t="s">
        <v>3</v>
      </c>
      <c r="AO7" s="87"/>
      <c r="AP7" s="87"/>
      <c r="AQ7" s="15"/>
      <c r="BS7" s="10" t="s">
        <v>15</v>
      </c>
    </row>
    <row r="8" spans="1:73" ht="14.45" customHeight="1" x14ac:dyDescent="0.3">
      <c r="B8" s="14"/>
      <c r="C8" s="87"/>
      <c r="D8" s="19" t="s">
        <v>20</v>
      </c>
      <c r="E8" s="87"/>
      <c r="F8" s="87"/>
      <c r="G8" s="87"/>
      <c r="H8" s="87"/>
      <c r="I8" s="87"/>
      <c r="J8" s="87"/>
      <c r="K8" s="88" t="s">
        <v>21</v>
      </c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19" t="s">
        <v>22</v>
      </c>
      <c r="AL8" s="87"/>
      <c r="AM8" s="87"/>
      <c r="AN8" s="88" t="s">
        <v>23</v>
      </c>
      <c r="AO8" s="87"/>
      <c r="AP8" s="87"/>
      <c r="AQ8" s="15"/>
      <c r="BS8" s="10" t="s">
        <v>15</v>
      </c>
    </row>
    <row r="9" spans="1:73" ht="14.45" customHeight="1" x14ac:dyDescent="0.3">
      <c r="B9" s="14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15"/>
      <c r="BS9" s="10" t="s">
        <v>15</v>
      </c>
    </row>
    <row r="10" spans="1:73" ht="14.45" customHeight="1" x14ac:dyDescent="0.3">
      <c r="B10" s="14"/>
      <c r="C10" s="87"/>
      <c r="D10" s="19" t="s">
        <v>24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19" t="s">
        <v>25</v>
      </c>
      <c r="AL10" s="87"/>
      <c r="AM10" s="87"/>
      <c r="AN10" s="88" t="s">
        <v>3</v>
      </c>
      <c r="AO10" s="87"/>
      <c r="AP10" s="87"/>
      <c r="AQ10" s="15"/>
      <c r="BS10" s="10" t="s">
        <v>15</v>
      </c>
    </row>
    <row r="11" spans="1:73" ht="18.399999999999999" customHeight="1" x14ac:dyDescent="0.3">
      <c r="B11" s="14"/>
      <c r="C11" s="87"/>
      <c r="D11" s="87"/>
      <c r="E11" s="88" t="s">
        <v>26</v>
      </c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19" t="s">
        <v>27</v>
      </c>
      <c r="AL11" s="87"/>
      <c r="AM11" s="87"/>
      <c r="AN11" s="88" t="s">
        <v>3</v>
      </c>
      <c r="AO11" s="87"/>
      <c r="AP11" s="87"/>
      <c r="AQ11" s="15"/>
      <c r="BS11" s="10" t="s">
        <v>15</v>
      </c>
    </row>
    <row r="12" spans="1:73" ht="6.95" customHeight="1" x14ac:dyDescent="0.3">
      <c r="B12" s="14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15"/>
      <c r="BS12" s="10" t="s">
        <v>15</v>
      </c>
    </row>
    <row r="13" spans="1:73" ht="14.45" customHeight="1" x14ac:dyDescent="0.3">
      <c r="B13" s="14"/>
      <c r="C13" s="87"/>
      <c r="D13" s="19" t="s">
        <v>28</v>
      </c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19" t="s">
        <v>25</v>
      </c>
      <c r="AL13" s="87"/>
      <c r="AM13" s="87"/>
      <c r="AN13" s="88" t="s">
        <v>3</v>
      </c>
      <c r="AO13" s="87"/>
      <c r="AP13" s="87"/>
      <c r="AQ13" s="15"/>
      <c r="BS13" s="10" t="s">
        <v>15</v>
      </c>
    </row>
    <row r="14" spans="1:73" ht="15" x14ac:dyDescent="0.3">
      <c r="B14" s="14"/>
      <c r="C14" s="87"/>
      <c r="D14" s="87"/>
      <c r="E14" s="88" t="s">
        <v>29</v>
      </c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19" t="s">
        <v>27</v>
      </c>
      <c r="AL14" s="87"/>
      <c r="AM14" s="87"/>
      <c r="AN14" s="88" t="s">
        <v>3</v>
      </c>
      <c r="AO14" s="87"/>
      <c r="AP14" s="87"/>
      <c r="AQ14" s="15"/>
      <c r="BS14" s="10" t="s">
        <v>15</v>
      </c>
    </row>
    <row r="15" spans="1:73" ht="6.95" customHeight="1" x14ac:dyDescent="0.3">
      <c r="B15" s="14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15"/>
      <c r="BS15" s="10" t="s">
        <v>4</v>
      </c>
    </row>
    <row r="16" spans="1:73" ht="14.45" customHeight="1" x14ac:dyDescent="0.3">
      <c r="B16" s="14"/>
      <c r="C16" s="87"/>
      <c r="D16" s="19" t="s">
        <v>30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19" t="s">
        <v>25</v>
      </c>
      <c r="AL16" s="87"/>
      <c r="AM16" s="87"/>
      <c r="AN16" s="88" t="s">
        <v>3</v>
      </c>
      <c r="AO16" s="87"/>
      <c r="AP16" s="87"/>
      <c r="AQ16" s="15"/>
      <c r="BS16" s="10" t="s">
        <v>4</v>
      </c>
    </row>
    <row r="17" spans="2:71" ht="18.399999999999999" customHeight="1" x14ac:dyDescent="0.3">
      <c r="B17" s="14"/>
      <c r="C17" s="87"/>
      <c r="D17" s="87"/>
      <c r="E17" s="88" t="s">
        <v>31</v>
      </c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19" t="s">
        <v>27</v>
      </c>
      <c r="AL17" s="87"/>
      <c r="AM17" s="87"/>
      <c r="AN17" s="88" t="s">
        <v>3</v>
      </c>
      <c r="AO17" s="87"/>
      <c r="AP17" s="87"/>
      <c r="AQ17" s="15"/>
      <c r="BS17" s="10" t="s">
        <v>32</v>
      </c>
    </row>
    <row r="18" spans="2:71" ht="6.95" customHeight="1" x14ac:dyDescent="0.3">
      <c r="B18" s="14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15"/>
      <c r="BS18" s="10" t="s">
        <v>33</v>
      </c>
    </row>
    <row r="19" spans="2:71" ht="14.45" customHeight="1" x14ac:dyDescent="0.3">
      <c r="B19" s="14"/>
      <c r="C19" s="87"/>
      <c r="D19" s="19" t="s">
        <v>34</v>
      </c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19" t="s">
        <v>25</v>
      </c>
      <c r="AL19" s="87"/>
      <c r="AM19" s="87"/>
      <c r="AN19" s="88" t="s">
        <v>35</v>
      </c>
      <c r="AO19" s="87"/>
      <c r="AP19" s="87"/>
      <c r="AQ19" s="15"/>
      <c r="BS19" s="10" t="s">
        <v>15</v>
      </c>
    </row>
    <row r="20" spans="2:71" ht="18.399999999999999" customHeight="1" x14ac:dyDescent="0.3">
      <c r="B20" s="14"/>
      <c r="C20" s="87"/>
      <c r="D20" s="87"/>
      <c r="E20" s="88" t="s">
        <v>36</v>
      </c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19" t="s">
        <v>27</v>
      </c>
      <c r="AL20" s="87"/>
      <c r="AM20" s="87"/>
      <c r="AN20" s="88" t="s">
        <v>3</v>
      </c>
      <c r="AO20" s="87"/>
      <c r="AP20" s="87"/>
      <c r="AQ20" s="15"/>
    </row>
    <row r="21" spans="2:71" ht="6.95" customHeight="1" x14ac:dyDescent="0.3">
      <c r="B21" s="14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15"/>
    </row>
    <row r="22" spans="2:71" ht="15" x14ac:dyDescent="0.3">
      <c r="B22" s="14"/>
      <c r="C22" s="87"/>
      <c r="D22" s="19" t="s">
        <v>37</v>
      </c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15"/>
    </row>
    <row r="23" spans="2:71" ht="22.5" customHeight="1" x14ac:dyDescent="0.3">
      <c r="B23" s="14"/>
      <c r="C23" s="87"/>
      <c r="D23" s="87"/>
      <c r="E23" s="145" t="s">
        <v>3</v>
      </c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87"/>
      <c r="AP23" s="87"/>
      <c r="AQ23" s="15"/>
    </row>
    <row r="24" spans="2:71" ht="6.95" customHeight="1" x14ac:dyDescent="0.3">
      <c r="B24" s="14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15"/>
    </row>
    <row r="25" spans="2:71" ht="6.95" customHeight="1" x14ac:dyDescent="0.3">
      <c r="B25" s="14"/>
      <c r="C25" s="87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87"/>
      <c r="AQ25" s="15"/>
    </row>
    <row r="26" spans="2:71" ht="14.45" customHeight="1" x14ac:dyDescent="0.3">
      <c r="B26" s="14"/>
      <c r="C26" s="87"/>
      <c r="D26" s="21" t="s">
        <v>38</v>
      </c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138">
        <f>ROUND(AG87,0)</f>
        <v>0</v>
      </c>
      <c r="AL26" s="139"/>
      <c r="AM26" s="139"/>
      <c r="AN26" s="139"/>
      <c r="AO26" s="139"/>
      <c r="AP26" s="87"/>
      <c r="AQ26" s="15"/>
    </row>
    <row r="27" spans="2:71" ht="14.45" customHeight="1" x14ac:dyDescent="0.3">
      <c r="B27" s="14"/>
      <c r="C27" s="87"/>
      <c r="D27" s="21" t="s">
        <v>39</v>
      </c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138">
        <f>ROUND(AG94,0)</f>
        <v>0</v>
      </c>
      <c r="AL27" s="139"/>
      <c r="AM27" s="139"/>
      <c r="AN27" s="139"/>
      <c r="AO27" s="139"/>
      <c r="AP27" s="87"/>
      <c r="AQ27" s="15"/>
    </row>
    <row r="28" spans="2:71" s="1" customFormat="1" ht="6.95" customHeight="1" x14ac:dyDescent="0.3">
      <c r="B28" s="2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23"/>
    </row>
    <row r="29" spans="2:71" s="1" customFormat="1" ht="25.9" customHeight="1" x14ac:dyDescent="0.3">
      <c r="B29" s="22"/>
      <c r="C29" s="92"/>
      <c r="D29" s="24" t="s">
        <v>40</v>
      </c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140">
        <f>ROUND(AK26+AK27,0)</f>
        <v>0</v>
      </c>
      <c r="AL29" s="141"/>
      <c r="AM29" s="141"/>
      <c r="AN29" s="141"/>
      <c r="AO29" s="141"/>
      <c r="AP29" s="92"/>
      <c r="AQ29" s="23"/>
    </row>
    <row r="30" spans="2:71" s="1" customFormat="1" ht="6.95" customHeight="1" x14ac:dyDescent="0.3">
      <c r="B30" s="2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23"/>
    </row>
    <row r="31" spans="2:71" s="2" customFormat="1" ht="14.45" customHeight="1" x14ac:dyDescent="0.3">
      <c r="B31" s="25"/>
      <c r="C31" s="90"/>
      <c r="D31" s="26" t="s">
        <v>41</v>
      </c>
      <c r="E31" s="90"/>
      <c r="F31" s="26" t="s">
        <v>42</v>
      </c>
      <c r="G31" s="90"/>
      <c r="H31" s="90"/>
      <c r="I31" s="90"/>
      <c r="J31" s="90"/>
      <c r="K31" s="90"/>
      <c r="L31" s="135">
        <v>0.21</v>
      </c>
      <c r="M31" s="136"/>
      <c r="N31" s="136"/>
      <c r="O31" s="136"/>
      <c r="P31" s="90"/>
      <c r="Q31" s="90"/>
      <c r="R31" s="90"/>
      <c r="S31" s="90"/>
      <c r="T31" s="27" t="s">
        <v>43</v>
      </c>
      <c r="U31" s="90"/>
      <c r="V31" s="90"/>
      <c r="W31" s="137">
        <f>ROUND(AZ87+SUM(CD95),0)</f>
        <v>0</v>
      </c>
      <c r="X31" s="136"/>
      <c r="Y31" s="136"/>
      <c r="Z31" s="136"/>
      <c r="AA31" s="136"/>
      <c r="AB31" s="136"/>
      <c r="AC31" s="136"/>
      <c r="AD31" s="136"/>
      <c r="AE31" s="136"/>
      <c r="AF31" s="90"/>
      <c r="AG31" s="90"/>
      <c r="AH31" s="90"/>
      <c r="AI31" s="90"/>
      <c r="AJ31" s="90"/>
      <c r="AK31" s="137">
        <f>ROUND(AV87+SUM(BY95),1)</f>
        <v>0</v>
      </c>
      <c r="AL31" s="136"/>
      <c r="AM31" s="136"/>
      <c r="AN31" s="136"/>
      <c r="AO31" s="136"/>
      <c r="AP31" s="90"/>
      <c r="AQ31" s="28"/>
    </row>
    <row r="32" spans="2:71" s="2" customFormat="1" ht="14.45" customHeight="1" x14ac:dyDescent="0.3">
      <c r="B32" s="25"/>
      <c r="C32" s="90"/>
      <c r="D32" s="90"/>
      <c r="E32" s="90"/>
      <c r="F32" s="26" t="s">
        <v>44</v>
      </c>
      <c r="G32" s="90"/>
      <c r="H32" s="90"/>
      <c r="I32" s="90"/>
      <c r="J32" s="90"/>
      <c r="K32" s="90"/>
      <c r="L32" s="135">
        <v>0.15</v>
      </c>
      <c r="M32" s="136"/>
      <c r="N32" s="136"/>
      <c r="O32" s="136"/>
      <c r="P32" s="90"/>
      <c r="Q32" s="90"/>
      <c r="R32" s="90"/>
      <c r="S32" s="90"/>
      <c r="T32" s="27" t="s">
        <v>43</v>
      </c>
      <c r="U32" s="90"/>
      <c r="V32" s="90"/>
      <c r="W32" s="137">
        <f>ROUND(BA87+SUM(CE95),0)</f>
        <v>0</v>
      </c>
      <c r="X32" s="136"/>
      <c r="Y32" s="136"/>
      <c r="Z32" s="136"/>
      <c r="AA32" s="136"/>
      <c r="AB32" s="136"/>
      <c r="AC32" s="136"/>
      <c r="AD32" s="136"/>
      <c r="AE32" s="136"/>
      <c r="AF32" s="90"/>
      <c r="AG32" s="90"/>
      <c r="AH32" s="90"/>
      <c r="AI32" s="90"/>
      <c r="AJ32" s="90"/>
      <c r="AK32" s="137">
        <f>ROUND(AW87+SUM(BZ95),1)</f>
        <v>0</v>
      </c>
      <c r="AL32" s="136"/>
      <c r="AM32" s="136"/>
      <c r="AN32" s="136"/>
      <c r="AO32" s="136"/>
      <c r="AP32" s="90"/>
      <c r="AQ32" s="28"/>
    </row>
    <row r="33" spans="2:43" s="2" customFormat="1" ht="14.45" hidden="1" customHeight="1" x14ac:dyDescent="0.3">
      <c r="B33" s="25"/>
      <c r="C33" s="90"/>
      <c r="D33" s="90"/>
      <c r="E33" s="90"/>
      <c r="F33" s="26" t="s">
        <v>45</v>
      </c>
      <c r="G33" s="90"/>
      <c r="H33" s="90"/>
      <c r="I33" s="90"/>
      <c r="J33" s="90"/>
      <c r="K33" s="90"/>
      <c r="L33" s="135">
        <v>0.21</v>
      </c>
      <c r="M33" s="136"/>
      <c r="N33" s="136"/>
      <c r="O33" s="136"/>
      <c r="P33" s="90"/>
      <c r="Q33" s="90"/>
      <c r="R33" s="90"/>
      <c r="S33" s="90"/>
      <c r="T33" s="27" t="s">
        <v>43</v>
      </c>
      <c r="U33" s="90"/>
      <c r="V33" s="90"/>
      <c r="W33" s="137">
        <f>ROUND(BB87+SUM(CF95),0)</f>
        <v>0</v>
      </c>
      <c r="X33" s="136"/>
      <c r="Y33" s="136"/>
      <c r="Z33" s="136"/>
      <c r="AA33" s="136"/>
      <c r="AB33" s="136"/>
      <c r="AC33" s="136"/>
      <c r="AD33" s="136"/>
      <c r="AE33" s="136"/>
      <c r="AF33" s="90"/>
      <c r="AG33" s="90"/>
      <c r="AH33" s="90"/>
      <c r="AI33" s="90"/>
      <c r="AJ33" s="90"/>
      <c r="AK33" s="137">
        <v>0</v>
      </c>
      <c r="AL33" s="136"/>
      <c r="AM33" s="136"/>
      <c r="AN33" s="136"/>
      <c r="AO33" s="136"/>
      <c r="AP33" s="90"/>
      <c r="AQ33" s="28"/>
    </row>
    <row r="34" spans="2:43" s="2" customFormat="1" ht="14.45" hidden="1" customHeight="1" x14ac:dyDescent="0.3">
      <c r="B34" s="25"/>
      <c r="C34" s="90"/>
      <c r="D34" s="90"/>
      <c r="E34" s="90"/>
      <c r="F34" s="26" t="s">
        <v>46</v>
      </c>
      <c r="G34" s="90"/>
      <c r="H34" s="90"/>
      <c r="I34" s="90"/>
      <c r="J34" s="90"/>
      <c r="K34" s="90"/>
      <c r="L34" s="135">
        <v>0.15</v>
      </c>
      <c r="M34" s="136"/>
      <c r="N34" s="136"/>
      <c r="O34" s="136"/>
      <c r="P34" s="90"/>
      <c r="Q34" s="90"/>
      <c r="R34" s="90"/>
      <c r="S34" s="90"/>
      <c r="T34" s="27" t="s">
        <v>43</v>
      </c>
      <c r="U34" s="90"/>
      <c r="V34" s="90"/>
      <c r="W34" s="137">
        <f>ROUND(BC87+SUM(CG95),0)</f>
        <v>0</v>
      </c>
      <c r="X34" s="136"/>
      <c r="Y34" s="136"/>
      <c r="Z34" s="136"/>
      <c r="AA34" s="136"/>
      <c r="AB34" s="136"/>
      <c r="AC34" s="136"/>
      <c r="AD34" s="136"/>
      <c r="AE34" s="136"/>
      <c r="AF34" s="90"/>
      <c r="AG34" s="90"/>
      <c r="AH34" s="90"/>
      <c r="AI34" s="90"/>
      <c r="AJ34" s="90"/>
      <c r="AK34" s="137">
        <v>0</v>
      </c>
      <c r="AL34" s="136"/>
      <c r="AM34" s="136"/>
      <c r="AN34" s="136"/>
      <c r="AO34" s="136"/>
      <c r="AP34" s="90"/>
      <c r="AQ34" s="28"/>
    </row>
    <row r="35" spans="2:43" s="2" customFormat="1" ht="14.45" hidden="1" customHeight="1" x14ac:dyDescent="0.3">
      <c r="B35" s="25"/>
      <c r="C35" s="90"/>
      <c r="D35" s="90"/>
      <c r="E35" s="90"/>
      <c r="F35" s="26" t="s">
        <v>47</v>
      </c>
      <c r="G35" s="90"/>
      <c r="H35" s="90"/>
      <c r="I35" s="90"/>
      <c r="J35" s="90"/>
      <c r="K35" s="90"/>
      <c r="L35" s="135">
        <v>0</v>
      </c>
      <c r="M35" s="136"/>
      <c r="N35" s="136"/>
      <c r="O35" s="136"/>
      <c r="P35" s="90"/>
      <c r="Q35" s="90"/>
      <c r="R35" s="90"/>
      <c r="S35" s="90"/>
      <c r="T35" s="27" t="s">
        <v>43</v>
      </c>
      <c r="U35" s="90"/>
      <c r="V35" s="90"/>
      <c r="W35" s="137">
        <f>ROUND(BD87+SUM(CH95),0)</f>
        <v>0</v>
      </c>
      <c r="X35" s="136"/>
      <c r="Y35" s="136"/>
      <c r="Z35" s="136"/>
      <c r="AA35" s="136"/>
      <c r="AB35" s="136"/>
      <c r="AC35" s="136"/>
      <c r="AD35" s="136"/>
      <c r="AE35" s="136"/>
      <c r="AF35" s="90"/>
      <c r="AG35" s="90"/>
      <c r="AH35" s="90"/>
      <c r="AI35" s="90"/>
      <c r="AJ35" s="90"/>
      <c r="AK35" s="137">
        <v>0</v>
      </c>
      <c r="AL35" s="136"/>
      <c r="AM35" s="136"/>
      <c r="AN35" s="136"/>
      <c r="AO35" s="136"/>
      <c r="AP35" s="90"/>
      <c r="AQ35" s="28"/>
    </row>
    <row r="36" spans="2:43" s="1" customFormat="1" ht="6.95" customHeight="1" x14ac:dyDescent="0.3">
      <c r="B36" s="2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23"/>
    </row>
    <row r="37" spans="2:43" s="1" customFormat="1" ht="25.9" customHeight="1" x14ac:dyDescent="0.3">
      <c r="B37" s="22"/>
      <c r="C37" s="29"/>
      <c r="D37" s="30" t="s">
        <v>48</v>
      </c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31" t="s">
        <v>49</v>
      </c>
      <c r="U37" s="91"/>
      <c r="V37" s="91"/>
      <c r="W37" s="91"/>
      <c r="X37" s="128" t="s">
        <v>50</v>
      </c>
      <c r="Y37" s="129"/>
      <c r="Z37" s="129"/>
      <c r="AA37" s="129"/>
      <c r="AB37" s="129"/>
      <c r="AC37" s="91"/>
      <c r="AD37" s="91"/>
      <c r="AE37" s="91"/>
      <c r="AF37" s="91"/>
      <c r="AG37" s="91"/>
      <c r="AH37" s="91"/>
      <c r="AI37" s="91"/>
      <c r="AJ37" s="91"/>
      <c r="AK37" s="130">
        <f>SUM(AK29:AK35)</f>
        <v>0</v>
      </c>
      <c r="AL37" s="129"/>
      <c r="AM37" s="129"/>
      <c r="AN37" s="129"/>
      <c r="AO37" s="131"/>
      <c r="AP37" s="29"/>
      <c r="AQ37" s="23"/>
    </row>
    <row r="38" spans="2:43" s="1" customFormat="1" ht="14.45" customHeight="1" x14ac:dyDescent="0.3">
      <c r="B38" s="2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23"/>
    </row>
    <row r="39" spans="2:43" x14ac:dyDescent="0.3">
      <c r="B39" s="14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15"/>
    </row>
    <row r="40" spans="2:43" x14ac:dyDescent="0.3">
      <c r="B40" s="14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15"/>
    </row>
    <row r="41" spans="2:43" x14ac:dyDescent="0.3">
      <c r="B41" s="14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15"/>
    </row>
    <row r="42" spans="2:43" x14ac:dyDescent="0.3">
      <c r="B42" s="14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15"/>
    </row>
    <row r="43" spans="2:43" x14ac:dyDescent="0.3">
      <c r="B43" s="14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15"/>
    </row>
    <row r="44" spans="2:43" x14ac:dyDescent="0.3">
      <c r="B44" s="14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15"/>
    </row>
    <row r="45" spans="2:43" x14ac:dyDescent="0.3">
      <c r="B45" s="14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15"/>
    </row>
    <row r="46" spans="2:43" x14ac:dyDescent="0.3">
      <c r="B46" s="14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15"/>
    </row>
    <row r="47" spans="2:43" x14ac:dyDescent="0.3">
      <c r="B47" s="14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15"/>
    </row>
    <row r="48" spans="2:43" x14ac:dyDescent="0.3">
      <c r="B48" s="14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15"/>
    </row>
    <row r="49" spans="2:43" s="1" customFormat="1" ht="15" x14ac:dyDescent="0.3">
      <c r="B49" s="22"/>
      <c r="C49" s="92"/>
      <c r="D49" s="32" t="s">
        <v>51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33"/>
      <c r="AA49" s="92"/>
      <c r="AB49" s="92"/>
      <c r="AC49" s="32" t="s">
        <v>52</v>
      </c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33"/>
      <c r="AP49" s="92"/>
      <c r="AQ49" s="23"/>
    </row>
    <row r="50" spans="2:43" x14ac:dyDescent="0.3">
      <c r="B50" s="14"/>
      <c r="C50" s="87"/>
      <c r="D50" s="34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35"/>
      <c r="AA50" s="87"/>
      <c r="AB50" s="87"/>
      <c r="AC50" s="34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35"/>
      <c r="AP50" s="87"/>
      <c r="AQ50" s="15"/>
    </row>
    <row r="51" spans="2:43" x14ac:dyDescent="0.3">
      <c r="B51" s="14"/>
      <c r="C51" s="87"/>
      <c r="D51" s="34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35"/>
      <c r="AA51" s="87"/>
      <c r="AB51" s="87"/>
      <c r="AC51" s="34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35"/>
      <c r="AP51" s="87"/>
      <c r="AQ51" s="15"/>
    </row>
    <row r="52" spans="2:43" x14ac:dyDescent="0.3">
      <c r="B52" s="14"/>
      <c r="C52" s="87"/>
      <c r="D52" s="34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35"/>
      <c r="AA52" s="87"/>
      <c r="AB52" s="87"/>
      <c r="AC52" s="34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35"/>
      <c r="AP52" s="87"/>
      <c r="AQ52" s="15"/>
    </row>
    <row r="53" spans="2:43" x14ac:dyDescent="0.3">
      <c r="B53" s="14"/>
      <c r="C53" s="87"/>
      <c r="D53" s="34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35"/>
      <c r="AA53" s="87"/>
      <c r="AB53" s="87"/>
      <c r="AC53" s="34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35"/>
      <c r="AP53" s="87"/>
      <c r="AQ53" s="15"/>
    </row>
    <row r="54" spans="2:43" x14ac:dyDescent="0.3">
      <c r="B54" s="14"/>
      <c r="C54" s="87"/>
      <c r="D54" s="34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35"/>
      <c r="AA54" s="87"/>
      <c r="AB54" s="87"/>
      <c r="AC54" s="34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35"/>
      <c r="AP54" s="87"/>
      <c r="AQ54" s="15"/>
    </row>
    <row r="55" spans="2:43" x14ac:dyDescent="0.3">
      <c r="B55" s="14"/>
      <c r="C55" s="87"/>
      <c r="D55" s="34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35"/>
      <c r="AA55" s="87"/>
      <c r="AB55" s="87"/>
      <c r="AC55" s="34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35"/>
      <c r="AP55" s="87"/>
      <c r="AQ55" s="15"/>
    </row>
    <row r="56" spans="2:43" x14ac:dyDescent="0.3">
      <c r="B56" s="14"/>
      <c r="C56" s="87"/>
      <c r="D56" s="34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35"/>
      <c r="AA56" s="87"/>
      <c r="AB56" s="87"/>
      <c r="AC56" s="34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35"/>
      <c r="AP56" s="87"/>
      <c r="AQ56" s="15"/>
    </row>
    <row r="57" spans="2:43" x14ac:dyDescent="0.3">
      <c r="B57" s="14"/>
      <c r="C57" s="87"/>
      <c r="D57" s="34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35"/>
      <c r="AA57" s="87"/>
      <c r="AB57" s="87"/>
      <c r="AC57" s="34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35"/>
      <c r="AP57" s="87"/>
      <c r="AQ57" s="15"/>
    </row>
    <row r="58" spans="2:43" s="1" customFormat="1" ht="15" x14ac:dyDescent="0.3">
      <c r="B58" s="22"/>
      <c r="C58" s="92"/>
      <c r="D58" s="36" t="s">
        <v>53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8" t="s">
        <v>54</v>
      </c>
      <c r="S58" s="37"/>
      <c r="T58" s="37"/>
      <c r="U58" s="37"/>
      <c r="V58" s="37"/>
      <c r="W58" s="37"/>
      <c r="X58" s="37"/>
      <c r="Y58" s="37"/>
      <c r="Z58" s="39"/>
      <c r="AA58" s="92"/>
      <c r="AB58" s="92"/>
      <c r="AC58" s="36" t="s">
        <v>53</v>
      </c>
      <c r="AD58" s="37"/>
      <c r="AE58" s="37"/>
      <c r="AF58" s="37"/>
      <c r="AG58" s="37"/>
      <c r="AH58" s="37"/>
      <c r="AI58" s="37"/>
      <c r="AJ58" s="37"/>
      <c r="AK58" s="37"/>
      <c r="AL58" s="37"/>
      <c r="AM58" s="38" t="s">
        <v>54</v>
      </c>
      <c r="AN58" s="37"/>
      <c r="AO58" s="39"/>
      <c r="AP58" s="92"/>
      <c r="AQ58" s="23"/>
    </row>
    <row r="59" spans="2:43" x14ac:dyDescent="0.3">
      <c r="B59" s="14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15"/>
    </row>
    <row r="60" spans="2:43" s="1" customFormat="1" ht="15" x14ac:dyDescent="0.3">
      <c r="B60" s="22"/>
      <c r="C60" s="92"/>
      <c r="D60" s="32" t="s">
        <v>55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33"/>
      <c r="AA60" s="92"/>
      <c r="AB60" s="92"/>
      <c r="AC60" s="32" t="s">
        <v>56</v>
      </c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33"/>
      <c r="AP60" s="92"/>
      <c r="AQ60" s="23"/>
    </row>
    <row r="61" spans="2:43" x14ac:dyDescent="0.3">
      <c r="B61" s="14"/>
      <c r="C61" s="87"/>
      <c r="D61" s="34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35"/>
      <c r="AA61" s="87"/>
      <c r="AB61" s="87"/>
      <c r="AC61" s="34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35"/>
      <c r="AP61" s="87"/>
      <c r="AQ61" s="15"/>
    </row>
    <row r="62" spans="2:43" x14ac:dyDescent="0.3">
      <c r="B62" s="14"/>
      <c r="C62" s="87"/>
      <c r="D62" s="34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35"/>
      <c r="AA62" s="87"/>
      <c r="AB62" s="87"/>
      <c r="AC62" s="34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35"/>
      <c r="AP62" s="87"/>
      <c r="AQ62" s="15"/>
    </row>
    <row r="63" spans="2:43" x14ac:dyDescent="0.3">
      <c r="B63" s="14"/>
      <c r="C63" s="87"/>
      <c r="D63" s="34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35"/>
      <c r="AA63" s="87"/>
      <c r="AB63" s="87"/>
      <c r="AC63" s="34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35"/>
      <c r="AP63" s="87"/>
      <c r="AQ63" s="15"/>
    </row>
    <row r="64" spans="2:43" x14ac:dyDescent="0.3">
      <c r="B64" s="14"/>
      <c r="C64" s="87"/>
      <c r="D64" s="34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35"/>
      <c r="AA64" s="87"/>
      <c r="AB64" s="87"/>
      <c r="AC64" s="34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35"/>
      <c r="AP64" s="87"/>
      <c r="AQ64" s="15"/>
    </row>
    <row r="65" spans="2:43" x14ac:dyDescent="0.3">
      <c r="B65" s="14"/>
      <c r="C65" s="87"/>
      <c r="D65" s="34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35"/>
      <c r="AA65" s="87"/>
      <c r="AB65" s="87"/>
      <c r="AC65" s="34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35"/>
      <c r="AP65" s="87"/>
      <c r="AQ65" s="15"/>
    </row>
    <row r="66" spans="2:43" x14ac:dyDescent="0.3">
      <c r="B66" s="14"/>
      <c r="C66" s="87"/>
      <c r="D66" s="34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35"/>
      <c r="AA66" s="87"/>
      <c r="AB66" s="87"/>
      <c r="AC66" s="34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35"/>
      <c r="AP66" s="87"/>
      <c r="AQ66" s="15"/>
    </row>
    <row r="67" spans="2:43" x14ac:dyDescent="0.3">
      <c r="B67" s="14"/>
      <c r="C67" s="87"/>
      <c r="D67" s="34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35"/>
      <c r="AA67" s="87"/>
      <c r="AB67" s="87"/>
      <c r="AC67" s="34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35"/>
      <c r="AP67" s="87"/>
      <c r="AQ67" s="15"/>
    </row>
    <row r="68" spans="2:43" x14ac:dyDescent="0.3">
      <c r="B68" s="14"/>
      <c r="C68" s="87"/>
      <c r="D68" s="34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35"/>
      <c r="AA68" s="87"/>
      <c r="AB68" s="87"/>
      <c r="AC68" s="34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35"/>
      <c r="AP68" s="87"/>
      <c r="AQ68" s="15"/>
    </row>
    <row r="69" spans="2:43" s="1" customFormat="1" ht="15" x14ac:dyDescent="0.3">
      <c r="B69" s="22"/>
      <c r="C69" s="92"/>
      <c r="D69" s="36" t="s">
        <v>53</v>
      </c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8" t="s">
        <v>54</v>
      </c>
      <c r="S69" s="37"/>
      <c r="T69" s="37"/>
      <c r="U69" s="37"/>
      <c r="V69" s="37"/>
      <c r="W69" s="37"/>
      <c r="X69" s="37"/>
      <c r="Y69" s="37"/>
      <c r="Z69" s="39"/>
      <c r="AA69" s="92"/>
      <c r="AB69" s="92"/>
      <c r="AC69" s="36" t="s">
        <v>53</v>
      </c>
      <c r="AD69" s="37"/>
      <c r="AE69" s="37"/>
      <c r="AF69" s="37"/>
      <c r="AG69" s="37"/>
      <c r="AH69" s="37"/>
      <c r="AI69" s="37"/>
      <c r="AJ69" s="37"/>
      <c r="AK69" s="37"/>
      <c r="AL69" s="37"/>
      <c r="AM69" s="38" t="s">
        <v>54</v>
      </c>
      <c r="AN69" s="37"/>
      <c r="AO69" s="39"/>
      <c r="AP69" s="92"/>
      <c r="AQ69" s="23"/>
    </row>
    <row r="70" spans="2:43" s="1" customFormat="1" ht="6.95" customHeight="1" x14ac:dyDescent="0.3">
      <c r="B70" s="2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23"/>
    </row>
    <row r="71" spans="2:43" s="1" customFormat="1" ht="6.95" customHeight="1" x14ac:dyDescent="0.3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2"/>
    </row>
    <row r="75" spans="2:43" s="1" customFormat="1" ht="6.95" customHeight="1" x14ac:dyDescent="0.3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5"/>
    </row>
    <row r="76" spans="2:43" s="1" customFormat="1" ht="36.950000000000003" customHeight="1" x14ac:dyDescent="0.3">
      <c r="B76" s="22"/>
      <c r="C76" s="132" t="s">
        <v>57</v>
      </c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108"/>
      <c r="AO76" s="108"/>
      <c r="AP76" s="108"/>
      <c r="AQ76" s="23"/>
    </row>
    <row r="77" spans="2:43" s="3" customFormat="1" ht="14.45" customHeight="1" x14ac:dyDescent="0.3">
      <c r="B77" s="46"/>
      <c r="C77" s="19" t="s">
        <v>13</v>
      </c>
      <c r="D77" s="94"/>
      <c r="E77" s="94"/>
      <c r="F77" s="94"/>
      <c r="G77" s="94"/>
      <c r="H77" s="94"/>
      <c r="I77" s="94"/>
      <c r="J77" s="94"/>
      <c r="K77" s="94"/>
      <c r="L77" s="94" t="str">
        <f>K5</f>
        <v>R16-007</v>
      </c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47"/>
    </row>
    <row r="78" spans="2:43" s="4" customFormat="1" ht="36.950000000000003" customHeight="1" x14ac:dyDescent="0.3">
      <c r="B78" s="48"/>
      <c r="C78" s="49" t="s">
        <v>16</v>
      </c>
      <c r="D78" s="93"/>
      <c r="E78" s="93"/>
      <c r="F78" s="93"/>
      <c r="G78" s="93"/>
      <c r="H78" s="93"/>
      <c r="I78" s="93"/>
      <c r="J78" s="93"/>
      <c r="K78" s="93"/>
      <c r="L78" s="133" t="str">
        <f>K6</f>
        <v>Revitalizace areálu KOC V Podhájí- Zateplení objektu, Krajská Zdravotní a.s.-Masarykova nemocnice v Ústí n.L., o.z.</v>
      </c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4"/>
      <c r="AM78" s="134"/>
      <c r="AN78" s="134"/>
      <c r="AO78" s="134"/>
      <c r="AP78" s="93"/>
      <c r="AQ78" s="50"/>
    </row>
    <row r="79" spans="2:43" s="1" customFormat="1" ht="6.95" customHeight="1" x14ac:dyDescent="0.3">
      <c r="B79" s="2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23"/>
    </row>
    <row r="80" spans="2:43" s="1" customFormat="1" ht="15" x14ac:dyDescent="0.3">
      <c r="B80" s="22"/>
      <c r="C80" s="19" t="s">
        <v>20</v>
      </c>
      <c r="D80" s="92"/>
      <c r="E80" s="92"/>
      <c r="F80" s="92"/>
      <c r="G80" s="92"/>
      <c r="H80" s="92"/>
      <c r="I80" s="92"/>
      <c r="J80" s="92"/>
      <c r="K80" s="92"/>
      <c r="L80" s="51" t="str">
        <f>IF(K8="","",K8)</f>
        <v>Ústí n.L.</v>
      </c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19" t="s">
        <v>22</v>
      </c>
      <c r="AJ80" s="92"/>
      <c r="AK80" s="92"/>
      <c r="AL80" s="92"/>
      <c r="AM80" s="99" t="str">
        <f>IF(AN8= "","",AN8)</f>
        <v>12.02.2016</v>
      </c>
      <c r="AN80" s="92"/>
      <c r="AO80" s="92"/>
      <c r="AP80" s="92"/>
      <c r="AQ80" s="23"/>
    </row>
    <row r="81" spans="1:76" s="1" customFormat="1" ht="6.95" customHeight="1" x14ac:dyDescent="0.3">
      <c r="B81" s="2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23"/>
    </row>
    <row r="82" spans="1:76" s="1" customFormat="1" ht="15" x14ac:dyDescent="0.3">
      <c r="B82" s="22"/>
      <c r="C82" s="19" t="s">
        <v>24</v>
      </c>
      <c r="D82" s="92"/>
      <c r="E82" s="92"/>
      <c r="F82" s="92"/>
      <c r="G82" s="92"/>
      <c r="H82" s="92"/>
      <c r="I82" s="92"/>
      <c r="J82" s="92"/>
      <c r="K82" s="92"/>
      <c r="L82" s="94" t="str">
        <f>IF(E11= "","",E11)</f>
        <v>Krajská zdravotní a.s. Ústí n.L.</v>
      </c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19" t="s">
        <v>30</v>
      </c>
      <c r="AJ82" s="92"/>
      <c r="AK82" s="92"/>
      <c r="AL82" s="92"/>
      <c r="AM82" s="123" t="str">
        <f>IF(E17="","",E17)</f>
        <v>Ct.Žežulka - Zefraprojekt</v>
      </c>
      <c r="AN82" s="108"/>
      <c r="AO82" s="108"/>
      <c r="AP82" s="108"/>
      <c r="AQ82" s="23"/>
      <c r="AS82" s="120" t="s">
        <v>58</v>
      </c>
      <c r="AT82" s="121"/>
      <c r="AU82" s="95"/>
      <c r="AV82" s="95"/>
      <c r="AW82" s="95"/>
      <c r="AX82" s="95"/>
      <c r="AY82" s="95"/>
      <c r="AZ82" s="95"/>
      <c r="BA82" s="95"/>
      <c r="BB82" s="95"/>
      <c r="BC82" s="95"/>
      <c r="BD82" s="33"/>
    </row>
    <row r="83" spans="1:76" s="1" customFormat="1" ht="15" x14ac:dyDescent="0.3">
      <c r="B83" s="22"/>
      <c r="C83" s="19" t="s">
        <v>28</v>
      </c>
      <c r="D83" s="92"/>
      <c r="E83" s="92"/>
      <c r="F83" s="92"/>
      <c r="G83" s="92"/>
      <c r="H83" s="92"/>
      <c r="I83" s="92"/>
      <c r="J83" s="92"/>
      <c r="K83" s="92"/>
      <c r="L83" s="94" t="str">
        <f>IF(E14="","",E14)</f>
        <v xml:space="preserve"> </v>
      </c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19" t="s">
        <v>34</v>
      </c>
      <c r="AJ83" s="92"/>
      <c r="AK83" s="92"/>
      <c r="AL83" s="92"/>
      <c r="AM83" s="123" t="str">
        <f>IF(E20="","",E20)</f>
        <v>STAPO UL s.r.o.</v>
      </c>
      <c r="AN83" s="108"/>
      <c r="AO83" s="108"/>
      <c r="AP83" s="108"/>
      <c r="AQ83" s="23"/>
      <c r="AS83" s="122"/>
      <c r="AT83" s="108"/>
      <c r="AU83" s="92"/>
      <c r="AV83" s="92"/>
      <c r="AW83" s="92"/>
      <c r="AX83" s="92"/>
      <c r="AY83" s="92"/>
      <c r="AZ83" s="92"/>
      <c r="BA83" s="92"/>
      <c r="BB83" s="92"/>
      <c r="BC83" s="92"/>
      <c r="BD83" s="52"/>
    </row>
    <row r="84" spans="1:76" s="1" customFormat="1" ht="10.9" customHeight="1" x14ac:dyDescent="0.3">
      <c r="B84" s="2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23"/>
      <c r="AS84" s="122"/>
      <c r="AT84" s="108"/>
      <c r="AU84" s="92"/>
      <c r="AV84" s="92"/>
      <c r="AW84" s="92"/>
      <c r="AX84" s="92"/>
      <c r="AY84" s="92"/>
      <c r="AZ84" s="92"/>
      <c r="BA84" s="92"/>
      <c r="BB84" s="92"/>
      <c r="BC84" s="92"/>
      <c r="BD84" s="52"/>
    </row>
    <row r="85" spans="1:76" s="1" customFormat="1" ht="29.25" customHeight="1" x14ac:dyDescent="0.3">
      <c r="B85" s="22"/>
      <c r="C85" s="124" t="s">
        <v>59</v>
      </c>
      <c r="D85" s="125"/>
      <c r="E85" s="125"/>
      <c r="F85" s="125"/>
      <c r="G85" s="125"/>
      <c r="H85" s="96"/>
      <c r="I85" s="126" t="s">
        <v>60</v>
      </c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6" t="s">
        <v>61</v>
      </c>
      <c r="AH85" s="125"/>
      <c r="AI85" s="125"/>
      <c r="AJ85" s="125"/>
      <c r="AK85" s="125"/>
      <c r="AL85" s="125"/>
      <c r="AM85" s="125"/>
      <c r="AN85" s="126" t="s">
        <v>62</v>
      </c>
      <c r="AO85" s="125"/>
      <c r="AP85" s="127"/>
      <c r="AQ85" s="23"/>
      <c r="AS85" s="53" t="s">
        <v>63</v>
      </c>
      <c r="AT85" s="54" t="s">
        <v>64</v>
      </c>
      <c r="AU85" s="54" t="s">
        <v>65</v>
      </c>
      <c r="AV85" s="54" t="s">
        <v>66</v>
      </c>
      <c r="AW85" s="54" t="s">
        <v>67</v>
      </c>
      <c r="AX85" s="54" t="s">
        <v>68</v>
      </c>
      <c r="AY85" s="54" t="s">
        <v>69</v>
      </c>
      <c r="AZ85" s="54" t="s">
        <v>70</v>
      </c>
      <c r="BA85" s="54" t="s">
        <v>71</v>
      </c>
      <c r="BB85" s="54" t="s">
        <v>72</v>
      </c>
      <c r="BC85" s="54" t="s">
        <v>73</v>
      </c>
      <c r="BD85" s="55" t="s">
        <v>74</v>
      </c>
    </row>
    <row r="86" spans="1:76" s="1" customFormat="1" ht="10.9" customHeight="1" x14ac:dyDescent="0.3">
      <c r="B86" s="2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23"/>
      <c r="AS86" s="56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33"/>
    </row>
    <row r="87" spans="1:76" s="4" customFormat="1" ht="32.450000000000003" customHeight="1" x14ac:dyDescent="0.3">
      <c r="B87" s="48"/>
      <c r="C87" s="57" t="s">
        <v>75</v>
      </c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115">
        <f>ROUND(AG88+AG92,0)</f>
        <v>0</v>
      </c>
      <c r="AH87" s="115"/>
      <c r="AI87" s="115"/>
      <c r="AJ87" s="115"/>
      <c r="AK87" s="115"/>
      <c r="AL87" s="115"/>
      <c r="AM87" s="115"/>
      <c r="AN87" s="107">
        <f t="shared" ref="AN87:AN92" si="0">SUM(AG87,AT87)</f>
        <v>0</v>
      </c>
      <c r="AO87" s="107"/>
      <c r="AP87" s="107"/>
      <c r="AQ87" s="50"/>
      <c r="AS87" s="59">
        <f>ROUND(AS88+AS92,0)</f>
        <v>0</v>
      </c>
      <c r="AT87" s="60">
        <f t="shared" ref="AT87:AT92" si="1">ROUND(SUM(AV87:AW87),1)</f>
        <v>0</v>
      </c>
      <c r="AU87" s="61">
        <f>ROUND(AU88+AU92,5)</f>
        <v>16236.723040000001</v>
      </c>
      <c r="AV87" s="60">
        <f>ROUND(AZ87*L31,1)</f>
        <v>0</v>
      </c>
      <c r="AW87" s="60">
        <f>ROUND(BA87*L32,1)</f>
        <v>0</v>
      </c>
      <c r="AX87" s="60">
        <f>ROUND(BB87*L31,1)</f>
        <v>0</v>
      </c>
      <c r="AY87" s="60">
        <f>ROUND(BC87*L32,1)</f>
        <v>0</v>
      </c>
      <c r="AZ87" s="60">
        <f>ROUND(AZ88+AZ92,0)</f>
        <v>0</v>
      </c>
      <c r="BA87" s="60">
        <f>ROUND(BA88+BA92,0)</f>
        <v>0</v>
      </c>
      <c r="BB87" s="60">
        <f>ROUND(BB88+BB92,0)</f>
        <v>0</v>
      </c>
      <c r="BC87" s="60">
        <f>ROUND(BC88+BC92,0)</f>
        <v>0</v>
      </c>
      <c r="BD87" s="62">
        <f>ROUND(BD88+BD92,0)</f>
        <v>0</v>
      </c>
      <c r="BS87" s="63" t="s">
        <v>76</v>
      </c>
      <c r="BT87" s="63" t="s">
        <v>77</v>
      </c>
      <c r="BU87" s="64" t="s">
        <v>78</v>
      </c>
      <c r="BV87" s="63" t="s">
        <v>79</v>
      </c>
      <c r="BW87" s="63" t="s">
        <v>80</v>
      </c>
      <c r="BX87" s="63" t="s">
        <v>81</v>
      </c>
    </row>
    <row r="88" spans="1:76" s="5" customFormat="1" ht="22.5" customHeight="1" x14ac:dyDescent="0.3">
      <c r="B88" s="65"/>
      <c r="C88" s="66"/>
      <c r="D88" s="114" t="s">
        <v>33</v>
      </c>
      <c r="E88" s="113"/>
      <c r="F88" s="113"/>
      <c r="G88" s="113"/>
      <c r="H88" s="113"/>
      <c r="I88" s="97"/>
      <c r="J88" s="114" t="s">
        <v>82</v>
      </c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9">
        <f>ROUND(SUM(AG89:AG91),0)</f>
        <v>0</v>
      </c>
      <c r="AH88" s="113"/>
      <c r="AI88" s="113"/>
      <c r="AJ88" s="113"/>
      <c r="AK88" s="113"/>
      <c r="AL88" s="113"/>
      <c r="AM88" s="113"/>
      <c r="AN88" s="112">
        <f t="shared" si="0"/>
        <v>0</v>
      </c>
      <c r="AO88" s="113"/>
      <c r="AP88" s="113"/>
      <c r="AQ88" s="67"/>
      <c r="AS88" s="68">
        <f>ROUND(SUM(AS89:AS91),0)</f>
        <v>0</v>
      </c>
      <c r="AT88" s="69">
        <f t="shared" si="1"/>
        <v>0</v>
      </c>
      <c r="AU88" s="70">
        <f>ROUND(SUM(AU89:AU91),5)</f>
        <v>16236.723040000001</v>
      </c>
      <c r="AV88" s="69">
        <f>ROUND(AZ88*L31,1)</f>
        <v>0</v>
      </c>
      <c r="AW88" s="69">
        <f>ROUND(BA88*L32,1)</f>
        <v>0</v>
      </c>
      <c r="AX88" s="69">
        <f>ROUND(BB88*L31,1)</f>
        <v>0</v>
      </c>
      <c r="AY88" s="69">
        <f>ROUND(BC88*L32,1)</f>
        <v>0</v>
      </c>
      <c r="AZ88" s="69">
        <f>ROUND(SUM(AZ89:AZ91),0)</f>
        <v>0</v>
      </c>
      <c r="BA88" s="69">
        <f>ROUND(SUM(BA89:BA91),0)</f>
        <v>0</v>
      </c>
      <c r="BB88" s="69">
        <f>ROUND(SUM(BB89:BB91),0)</f>
        <v>0</v>
      </c>
      <c r="BC88" s="69">
        <f>ROUND(SUM(BC89:BC91),0)</f>
        <v>0</v>
      </c>
      <c r="BD88" s="71">
        <f>ROUND(SUM(BD89:BD91),0)</f>
        <v>0</v>
      </c>
      <c r="BS88" s="72" t="s">
        <v>76</v>
      </c>
      <c r="BT88" s="72" t="s">
        <v>33</v>
      </c>
      <c r="BU88" s="72" t="s">
        <v>78</v>
      </c>
      <c r="BV88" s="72" t="s">
        <v>79</v>
      </c>
      <c r="BW88" s="72" t="s">
        <v>83</v>
      </c>
      <c r="BX88" s="72" t="s">
        <v>80</v>
      </c>
    </row>
    <row r="89" spans="1:76" s="6" customFormat="1" ht="22.5" customHeight="1" x14ac:dyDescent="0.3">
      <c r="A89" s="101" t="s">
        <v>1993</v>
      </c>
      <c r="B89" s="73"/>
      <c r="C89" s="98"/>
      <c r="D89" s="98"/>
      <c r="E89" s="118" t="s">
        <v>84</v>
      </c>
      <c r="F89" s="117"/>
      <c r="G89" s="117"/>
      <c r="H89" s="117"/>
      <c r="I89" s="117"/>
      <c r="J89" s="98"/>
      <c r="K89" s="118" t="s">
        <v>85</v>
      </c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6">
        <f>'01 - SO 100.01 - Zateplen...'!M31</f>
        <v>0</v>
      </c>
      <c r="AH89" s="117"/>
      <c r="AI89" s="117"/>
      <c r="AJ89" s="117"/>
      <c r="AK89" s="117"/>
      <c r="AL89" s="117"/>
      <c r="AM89" s="117"/>
      <c r="AN89" s="116">
        <f t="shared" si="0"/>
        <v>0</v>
      </c>
      <c r="AO89" s="117"/>
      <c r="AP89" s="117"/>
      <c r="AQ89" s="74"/>
      <c r="AS89" s="75">
        <f>'01 - SO 100.01 - Zateplen...'!M29</f>
        <v>0</v>
      </c>
      <c r="AT89" s="76">
        <f t="shared" si="1"/>
        <v>0</v>
      </c>
      <c r="AU89" s="77">
        <f>'01 - SO 100.01 - Zateplen...'!W130</f>
        <v>12903.201238</v>
      </c>
      <c r="AV89" s="76">
        <f>'01 - SO 100.01 - Zateplen...'!M33</f>
        <v>0</v>
      </c>
      <c r="AW89" s="76">
        <f>'01 - SO 100.01 - Zateplen...'!M34</f>
        <v>0</v>
      </c>
      <c r="AX89" s="76">
        <f>'01 - SO 100.01 - Zateplen...'!M35</f>
        <v>0</v>
      </c>
      <c r="AY89" s="76">
        <f>'01 - SO 100.01 - Zateplen...'!M36</f>
        <v>0</v>
      </c>
      <c r="AZ89" s="76">
        <f>'01 - SO 100.01 - Zateplen...'!H33</f>
        <v>0</v>
      </c>
      <c r="BA89" s="76">
        <f>'01 - SO 100.01 - Zateplen...'!H34</f>
        <v>0</v>
      </c>
      <c r="BB89" s="76">
        <f>'01 - SO 100.01 - Zateplen...'!H35</f>
        <v>0</v>
      </c>
      <c r="BC89" s="76">
        <f>'01 - SO 100.01 - Zateplen...'!H36</f>
        <v>0</v>
      </c>
      <c r="BD89" s="78">
        <f>'01 - SO 100.01 - Zateplen...'!H37</f>
        <v>0</v>
      </c>
      <c r="BT89" s="79" t="s">
        <v>86</v>
      </c>
      <c r="BV89" s="79" t="s">
        <v>79</v>
      </c>
      <c r="BW89" s="79" t="s">
        <v>87</v>
      </c>
      <c r="BX89" s="79" t="s">
        <v>83</v>
      </c>
    </row>
    <row r="90" spans="1:76" s="6" customFormat="1" ht="22.5" customHeight="1" x14ac:dyDescent="0.3">
      <c r="A90" s="101" t="s">
        <v>1993</v>
      </c>
      <c r="B90" s="73"/>
      <c r="C90" s="98"/>
      <c r="D90" s="98"/>
      <c r="E90" s="118" t="s">
        <v>88</v>
      </c>
      <c r="F90" s="117"/>
      <c r="G90" s="117"/>
      <c r="H90" s="117"/>
      <c r="I90" s="117"/>
      <c r="J90" s="98"/>
      <c r="K90" s="118" t="s">
        <v>89</v>
      </c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6">
        <f>'02 - SO 100.02 - Zateplen...'!M31</f>
        <v>0</v>
      </c>
      <c r="AH90" s="117"/>
      <c r="AI90" s="117"/>
      <c r="AJ90" s="117"/>
      <c r="AK90" s="117"/>
      <c r="AL90" s="117"/>
      <c r="AM90" s="117"/>
      <c r="AN90" s="116">
        <f t="shared" si="0"/>
        <v>0</v>
      </c>
      <c r="AO90" s="117"/>
      <c r="AP90" s="117"/>
      <c r="AQ90" s="74"/>
      <c r="AS90" s="75">
        <f>'02 - SO 100.02 - Zateplen...'!M29</f>
        <v>0</v>
      </c>
      <c r="AT90" s="76">
        <f t="shared" si="1"/>
        <v>0</v>
      </c>
      <c r="AU90" s="77">
        <f>'02 - SO 100.02 - Zateplen...'!W127</f>
        <v>3062.3313130000001</v>
      </c>
      <c r="AV90" s="76">
        <f>'02 - SO 100.02 - Zateplen...'!M33</f>
        <v>0</v>
      </c>
      <c r="AW90" s="76">
        <f>'02 - SO 100.02 - Zateplen...'!M34</f>
        <v>0</v>
      </c>
      <c r="AX90" s="76">
        <f>'02 - SO 100.02 - Zateplen...'!M35</f>
        <v>0</v>
      </c>
      <c r="AY90" s="76">
        <f>'02 - SO 100.02 - Zateplen...'!M36</f>
        <v>0</v>
      </c>
      <c r="AZ90" s="76">
        <f>'02 - SO 100.02 - Zateplen...'!H33</f>
        <v>0</v>
      </c>
      <c r="BA90" s="76">
        <f>'02 - SO 100.02 - Zateplen...'!H34</f>
        <v>0</v>
      </c>
      <c r="BB90" s="76">
        <f>'02 - SO 100.02 - Zateplen...'!H35</f>
        <v>0</v>
      </c>
      <c r="BC90" s="76">
        <f>'02 - SO 100.02 - Zateplen...'!H36</f>
        <v>0</v>
      </c>
      <c r="BD90" s="78">
        <f>'02 - SO 100.02 - Zateplen...'!H37</f>
        <v>0</v>
      </c>
      <c r="BT90" s="79" t="s">
        <v>86</v>
      </c>
      <c r="BV90" s="79" t="s">
        <v>79</v>
      </c>
      <c r="BW90" s="79" t="s">
        <v>90</v>
      </c>
      <c r="BX90" s="79" t="s">
        <v>83</v>
      </c>
    </row>
    <row r="91" spans="1:76" s="6" customFormat="1" ht="34.5" customHeight="1" x14ac:dyDescent="0.3">
      <c r="A91" s="101" t="s">
        <v>1993</v>
      </c>
      <c r="B91" s="73"/>
      <c r="C91" s="98"/>
      <c r="D91" s="98"/>
      <c r="E91" s="118" t="s">
        <v>91</v>
      </c>
      <c r="F91" s="117"/>
      <c r="G91" s="117"/>
      <c r="H91" s="117"/>
      <c r="I91" s="117"/>
      <c r="J91" s="98"/>
      <c r="K91" s="118" t="s">
        <v>92</v>
      </c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6">
        <f>'03 - SO 100.03 - Odstraně...'!M31</f>
        <v>0</v>
      </c>
      <c r="AH91" s="117"/>
      <c r="AI91" s="117"/>
      <c r="AJ91" s="117"/>
      <c r="AK91" s="117"/>
      <c r="AL91" s="117"/>
      <c r="AM91" s="117"/>
      <c r="AN91" s="116">
        <f t="shared" si="0"/>
        <v>0</v>
      </c>
      <c r="AO91" s="117"/>
      <c r="AP91" s="117"/>
      <c r="AQ91" s="74"/>
      <c r="AS91" s="75">
        <f>'03 - SO 100.03 - Odstraně...'!M29</f>
        <v>0</v>
      </c>
      <c r="AT91" s="76">
        <f t="shared" si="1"/>
        <v>0</v>
      </c>
      <c r="AU91" s="77">
        <f>'03 - SO 100.03 - Odstraně...'!W124</f>
        <v>271.19048899999996</v>
      </c>
      <c r="AV91" s="76">
        <f>'03 - SO 100.03 - Odstraně...'!M33</f>
        <v>0</v>
      </c>
      <c r="AW91" s="76">
        <f>'03 - SO 100.03 - Odstraně...'!M34</f>
        <v>0</v>
      </c>
      <c r="AX91" s="76">
        <f>'03 - SO 100.03 - Odstraně...'!M35</f>
        <v>0</v>
      </c>
      <c r="AY91" s="76">
        <f>'03 - SO 100.03 - Odstraně...'!M36</f>
        <v>0</v>
      </c>
      <c r="AZ91" s="76">
        <f>'03 - SO 100.03 - Odstraně...'!H33</f>
        <v>0</v>
      </c>
      <c r="BA91" s="76">
        <f>'03 - SO 100.03 - Odstraně...'!H34</f>
        <v>0</v>
      </c>
      <c r="BB91" s="76">
        <f>'03 - SO 100.03 - Odstraně...'!H35</f>
        <v>0</v>
      </c>
      <c r="BC91" s="76">
        <f>'03 - SO 100.03 - Odstraně...'!H36</f>
        <v>0</v>
      </c>
      <c r="BD91" s="78">
        <f>'03 - SO 100.03 - Odstraně...'!H37</f>
        <v>0</v>
      </c>
      <c r="BT91" s="79" t="s">
        <v>86</v>
      </c>
      <c r="BV91" s="79" t="s">
        <v>79</v>
      </c>
      <c r="BW91" s="79" t="s">
        <v>93</v>
      </c>
      <c r="BX91" s="79" t="s">
        <v>83</v>
      </c>
    </row>
    <row r="92" spans="1:76" s="5" customFormat="1" ht="22.5" customHeight="1" x14ac:dyDescent="0.3">
      <c r="A92" s="101" t="s">
        <v>1993</v>
      </c>
      <c r="B92" s="65"/>
      <c r="C92" s="66"/>
      <c r="D92" s="114" t="s">
        <v>86</v>
      </c>
      <c r="E92" s="113"/>
      <c r="F92" s="113"/>
      <c r="G92" s="113"/>
      <c r="H92" s="113"/>
      <c r="I92" s="97"/>
      <c r="J92" s="114" t="s">
        <v>94</v>
      </c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2">
        <f>'2 - VRN'!M30</f>
        <v>0</v>
      </c>
      <c r="AH92" s="113"/>
      <c r="AI92" s="113"/>
      <c r="AJ92" s="113"/>
      <c r="AK92" s="113"/>
      <c r="AL92" s="113"/>
      <c r="AM92" s="113"/>
      <c r="AN92" s="112">
        <f t="shared" si="0"/>
        <v>0</v>
      </c>
      <c r="AO92" s="113"/>
      <c r="AP92" s="113"/>
      <c r="AQ92" s="67"/>
      <c r="AS92" s="80">
        <f>'2 - VRN'!M28</f>
        <v>0</v>
      </c>
      <c r="AT92" s="81">
        <f t="shared" si="1"/>
        <v>0</v>
      </c>
      <c r="AU92" s="82">
        <f>'2 - VRN'!W113</f>
        <v>0</v>
      </c>
      <c r="AV92" s="81">
        <f>'2 - VRN'!M32</f>
        <v>0</v>
      </c>
      <c r="AW92" s="81">
        <f>'2 - VRN'!M33</f>
        <v>0</v>
      </c>
      <c r="AX92" s="81">
        <f>'2 - VRN'!M34</f>
        <v>0</v>
      </c>
      <c r="AY92" s="81">
        <f>'2 - VRN'!M35</f>
        <v>0</v>
      </c>
      <c r="AZ92" s="81">
        <f>'2 - VRN'!H32</f>
        <v>0</v>
      </c>
      <c r="BA92" s="81">
        <f>'2 - VRN'!H33</f>
        <v>0</v>
      </c>
      <c r="BB92" s="81">
        <f>'2 - VRN'!H34</f>
        <v>0</v>
      </c>
      <c r="BC92" s="81">
        <f>'2 - VRN'!H35</f>
        <v>0</v>
      </c>
      <c r="BD92" s="83">
        <f>'2 - VRN'!H36</f>
        <v>0</v>
      </c>
      <c r="BT92" s="72" t="s">
        <v>33</v>
      </c>
      <c r="BV92" s="72" t="s">
        <v>79</v>
      </c>
      <c r="BW92" s="72" t="s">
        <v>95</v>
      </c>
      <c r="BX92" s="72" t="s">
        <v>80</v>
      </c>
    </row>
    <row r="93" spans="1:76" x14ac:dyDescent="0.3">
      <c r="B93" s="14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7"/>
      <c r="AL93" s="87"/>
      <c r="AM93" s="87"/>
      <c r="AN93" s="87"/>
      <c r="AO93" s="87"/>
      <c r="AP93" s="87"/>
      <c r="AQ93" s="15"/>
    </row>
    <row r="94" spans="1:76" s="1" customFormat="1" ht="30" customHeight="1" x14ac:dyDescent="0.3">
      <c r="B94" s="22"/>
      <c r="C94" s="57" t="s">
        <v>96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107">
        <v>0</v>
      </c>
      <c r="AH94" s="108"/>
      <c r="AI94" s="108"/>
      <c r="AJ94" s="108"/>
      <c r="AK94" s="108"/>
      <c r="AL94" s="108"/>
      <c r="AM94" s="108"/>
      <c r="AN94" s="107">
        <v>0</v>
      </c>
      <c r="AO94" s="108"/>
      <c r="AP94" s="108"/>
      <c r="AQ94" s="23"/>
      <c r="AS94" s="53" t="s">
        <v>97</v>
      </c>
      <c r="AT94" s="54" t="s">
        <v>98</v>
      </c>
      <c r="AU94" s="54" t="s">
        <v>41</v>
      </c>
      <c r="AV94" s="55" t="s">
        <v>64</v>
      </c>
    </row>
    <row r="95" spans="1:76" s="1" customFormat="1" ht="10.9" customHeight="1" x14ac:dyDescent="0.3">
      <c r="B95" s="2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23"/>
      <c r="AS95" s="84"/>
      <c r="AT95" s="37"/>
      <c r="AU95" s="37"/>
      <c r="AV95" s="39"/>
    </row>
    <row r="96" spans="1:76" s="1" customFormat="1" ht="30" customHeight="1" x14ac:dyDescent="0.3">
      <c r="B96" s="22"/>
      <c r="C96" s="85" t="s">
        <v>99</v>
      </c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9">
        <f>ROUND(AG87+AG94,0)</f>
        <v>0</v>
      </c>
      <c r="AH96" s="109"/>
      <c r="AI96" s="109"/>
      <c r="AJ96" s="109"/>
      <c r="AK96" s="109"/>
      <c r="AL96" s="109"/>
      <c r="AM96" s="109"/>
      <c r="AN96" s="109">
        <f>AN87+AN94</f>
        <v>0</v>
      </c>
      <c r="AO96" s="109"/>
      <c r="AP96" s="109"/>
      <c r="AQ96" s="23"/>
    </row>
    <row r="97" spans="2:43" s="1" customFormat="1" ht="6.95" customHeight="1" x14ac:dyDescent="0.3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2"/>
    </row>
  </sheetData>
  <sheetProtection algorithmName="SHA-512" hashValue="VirDfGeLeMMoqo8SwMoofE0ZYRPez9XSR/9Mbv18t1Q901dvdvJ1qWMpq5KuuxdQ2i+W6r4VpbASlUZzToQTXQ==" saltValue="Phqmn02s7w44P6NMWIzegA==" spinCount="100000" sheet="1" objects="1" scenarios="1" selectLockedCells="1"/>
  <mergeCells count="61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E89:I89"/>
    <mergeCell ref="K89:AF89"/>
    <mergeCell ref="AS82:AT84"/>
    <mergeCell ref="AM83:AP83"/>
    <mergeCell ref="C85:G85"/>
    <mergeCell ref="I85:AF85"/>
    <mergeCell ref="AG85:AM85"/>
    <mergeCell ref="AN85:AP85"/>
    <mergeCell ref="D92:H92"/>
    <mergeCell ref="J92:AF92"/>
    <mergeCell ref="AG87:AM87"/>
    <mergeCell ref="AN87:AP87"/>
    <mergeCell ref="AN90:AP90"/>
    <mergeCell ref="AG90:AM90"/>
    <mergeCell ref="E90:I90"/>
    <mergeCell ref="K90:AF90"/>
    <mergeCell ref="AN91:AP91"/>
    <mergeCell ref="AG91:AM91"/>
    <mergeCell ref="E91:I91"/>
    <mergeCell ref="K91:AF91"/>
    <mergeCell ref="AN88:AP88"/>
    <mergeCell ref="AG88:AM88"/>
    <mergeCell ref="D88:H88"/>
    <mergeCell ref="J88:AF88"/>
    <mergeCell ref="AG94:AM94"/>
    <mergeCell ref="AN94:AP94"/>
    <mergeCell ref="AG96:AM96"/>
    <mergeCell ref="AN96:AP96"/>
    <mergeCell ref="AR2:BE2"/>
    <mergeCell ref="AN92:AP92"/>
    <mergeCell ref="AG92:AM92"/>
    <mergeCell ref="AN89:AP89"/>
    <mergeCell ref="AG89:AM89"/>
    <mergeCell ref="AK26:AO26"/>
    <mergeCell ref="AK27:AO27"/>
    <mergeCell ref="AK29:AO29"/>
  </mergeCells>
  <hyperlinks>
    <hyperlink ref="K1:S1" location="C2" tooltip="Souhrnný list stavby" display="1) Souhrnný list stavby"/>
    <hyperlink ref="W1:AF1" location="C87" tooltip="Rekapitulace objektů" display="2) Rekapitulace objektů"/>
    <hyperlink ref="A89" location="'01 - SO 100.01 - Zateplen...'!C2" tooltip="01 - SO 100.01 - Zateplen..." display="/"/>
    <hyperlink ref="A90" location="'02 - SO 100.02 - Zateplen...'!C2" tooltip="02 - SO 100.02 - Zateplen..." display="/"/>
    <hyperlink ref="A91" location="'03 - SO 100.03 - Odstraně...'!C2" tooltip="03 - SO 100.03 - Odstraně..." display="/"/>
    <hyperlink ref="A92" location="'2 - VRN'!C2" tooltip="2 - VRN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984"/>
  <sheetViews>
    <sheetView showGridLines="0" workbookViewId="0">
      <pane ySplit="1" topLeftCell="A159" activePane="bottomLeft" state="frozen"/>
      <selection pane="bottomLeft" activeCell="L182" sqref="L182:M182"/>
    </sheetView>
  </sheetViews>
  <sheetFormatPr defaultRowHeight="13.5" x14ac:dyDescent="0.3"/>
  <cols>
    <col min="1" max="1" width="8.33203125" style="147" customWidth="1"/>
    <col min="2" max="2" width="1.6640625" style="147" customWidth="1"/>
    <col min="3" max="3" width="4.1640625" style="147" customWidth="1"/>
    <col min="4" max="4" width="4.33203125" style="147" customWidth="1"/>
    <col min="5" max="5" width="17.1640625" style="147" customWidth="1"/>
    <col min="6" max="7" width="11.1640625" style="147" customWidth="1"/>
    <col min="8" max="8" width="12.5" style="147" customWidth="1"/>
    <col min="9" max="9" width="7" style="147" customWidth="1"/>
    <col min="10" max="10" width="5.1640625" style="147" customWidth="1"/>
    <col min="11" max="11" width="11.5" style="147" customWidth="1"/>
    <col min="12" max="12" width="12" style="147" customWidth="1"/>
    <col min="13" max="14" width="6" style="147" customWidth="1"/>
    <col min="15" max="15" width="2" style="147" customWidth="1"/>
    <col min="16" max="16" width="12.5" style="147" customWidth="1"/>
    <col min="17" max="17" width="4.1640625" style="147" customWidth="1"/>
    <col min="18" max="18" width="1.6640625" style="147" customWidth="1"/>
    <col min="19" max="19" width="8.1640625" style="147" customWidth="1"/>
    <col min="20" max="20" width="29.6640625" style="147" customWidth="1"/>
    <col min="21" max="21" width="16.33203125" style="147" customWidth="1"/>
    <col min="22" max="22" width="12.33203125" style="147" customWidth="1"/>
    <col min="23" max="23" width="16.33203125" style="147" customWidth="1"/>
    <col min="24" max="24" width="12.1640625" style="147" customWidth="1"/>
    <col min="25" max="25" width="15" style="147" customWidth="1"/>
    <col min="26" max="26" width="11" style="147" customWidth="1"/>
    <col min="27" max="27" width="15" style="147" customWidth="1"/>
    <col min="28" max="28" width="16.33203125" style="147" customWidth="1"/>
    <col min="29" max="29" width="11" style="147" customWidth="1"/>
    <col min="30" max="30" width="15" style="147" customWidth="1"/>
    <col min="31" max="31" width="16.33203125" style="147" customWidth="1"/>
    <col min="32" max="43" width="9.33203125" style="147"/>
    <col min="44" max="65" width="9.33203125" style="147" hidden="1"/>
    <col min="66" max="16384" width="9.33203125" style="147"/>
  </cols>
  <sheetData>
    <row r="1" spans="1:66" ht="21.75" customHeight="1" x14ac:dyDescent="0.3">
      <c r="A1" s="106"/>
      <c r="B1" s="104"/>
      <c r="C1" s="104"/>
      <c r="D1" s="105" t="s">
        <v>1</v>
      </c>
      <c r="E1" s="104"/>
      <c r="F1" s="102" t="s">
        <v>1994</v>
      </c>
      <c r="G1" s="102"/>
      <c r="H1" s="146" t="s">
        <v>1995</v>
      </c>
      <c r="I1" s="146"/>
      <c r="J1" s="146"/>
      <c r="K1" s="146"/>
      <c r="L1" s="102" t="s">
        <v>1996</v>
      </c>
      <c r="M1" s="104"/>
      <c r="N1" s="104"/>
      <c r="O1" s="105" t="s">
        <v>100</v>
      </c>
      <c r="P1" s="104"/>
      <c r="Q1" s="104"/>
      <c r="R1" s="104"/>
      <c r="S1" s="102" t="s">
        <v>1997</v>
      </c>
      <c r="T1" s="102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</row>
    <row r="2" spans="1:66" ht="36.950000000000003" customHeight="1" x14ac:dyDescent="0.3">
      <c r="C2" s="148" t="s">
        <v>5</v>
      </c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T2" s="150" t="s">
        <v>87</v>
      </c>
    </row>
    <row r="3" spans="1:66" ht="6.95" customHeight="1" x14ac:dyDescent="0.3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  <c r="AT3" s="150" t="s">
        <v>86</v>
      </c>
    </row>
    <row r="4" spans="1:66" ht="36.950000000000003" customHeight="1" x14ac:dyDescent="0.3">
      <c r="B4" s="154"/>
      <c r="C4" s="155" t="s">
        <v>101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7"/>
      <c r="T4" s="158" t="s">
        <v>11</v>
      </c>
      <c r="AT4" s="150" t="s">
        <v>4</v>
      </c>
    </row>
    <row r="5" spans="1:66" ht="6.95" customHeight="1" x14ac:dyDescent="0.3">
      <c r="B5" s="154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7"/>
    </row>
    <row r="6" spans="1:66" ht="25.35" customHeight="1" x14ac:dyDescent="0.3">
      <c r="B6" s="154"/>
      <c r="C6" s="159"/>
      <c r="D6" s="160" t="s">
        <v>16</v>
      </c>
      <c r="E6" s="159"/>
      <c r="F6" s="161" t="str">
        <f>'Rekapitulace stavby'!K6</f>
        <v>Revitalizace areálu KOC V Podhájí- Zateplení objektu, Krajská Zdravotní a.s.-Masarykova nemocnice v Ústí n.L., o.z.</v>
      </c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9"/>
      <c r="R6" s="157"/>
    </row>
    <row r="7" spans="1:66" ht="25.35" customHeight="1" x14ac:dyDescent="0.3">
      <c r="B7" s="154"/>
      <c r="C7" s="159"/>
      <c r="D7" s="160" t="s">
        <v>102</v>
      </c>
      <c r="E7" s="159"/>
      <c r="F7" s="161" t="s">
        <v>103</v>
      </c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9"/>
      <c r="R7" s="157"/>
    </row>
    <row r="8" spans="1:66" s="162" customFormat="1" ht="32.85" customHeight="1" x14ac:dyDescent="0.3">
      <c r="B8" s="163"/>
      <c r="C8" s="164"/>
      <c r="D8" s="165" t="s">
        <v>104</v>
      </c>
      <c r="E8" s="164"/>
      <c r="F8" s="166" t="s">
        <v>105</v>
      </c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4"/>
      <c r="R8" s="168"/>
    </row>
    <row r="9" spans="1:66" s="162" customFormat="1" ht="14.45" customHeight="1" x14ac:dyDescent="0.3">
      <c r="B9" s="163"/>
      <c r="C9" s="164"/>
      <c r="D9" s="160" t="s">
        <v>18</v>
      </c>
      <c r="E9" s="164"/>
      <c r="F9" s="169" t="s">
        <v>3</v>
      </c>
      <c r="G9" s="164"/>
      <c r="H9" s="164"/>
      <c r="I9" s="164"/>
      <c r="J9" s="164"/>
      <c r="K9" s="164"/>
      <c r="L9" s="164"/>
      <c r="M9" s="160" t="s">
        <v>19</v>
      </c>
      <c r="N9" s="164"/>
      <c r="O9" s="169" t="s">
        <v>3</v>
      </c>
      <c r="P9" s="164"/>
      <c r="Q9" s="164"/>
      <c r="R9" s="168"/>
    </row>
    <row r="10" spans="1:66" s="162" customFormat="1" ht="14.45" customHeight="1" x14ac:dyDescent="0.3">
      <c r="B10" s="163"/>
      <c r="C10" s="164"/>
      <c r="D10" s="160" t="s">
        <v>20</v>
      </c>
      <c r="E10" s="164"/>
      <c r="F10" s="169" t="s">
        <v>21</v>
      </c>
      <c r="G10" s="164"/>
      <c r="H10" s="164"/>
      <c r="I10" s="164"/>
      <c r="J10" s="164"/>
      <c r="K10" s="164"/>
      <c r="L10" s="164"/>
      <c r="M10" s="160" t="s">
        <v>22</v>
      </c>
      <c r="N10" s="164"/>
      <c r="O10" s="170" t="str">
        <f>'Rekapitulace stavby'!AN8</f>
        <v>12.02.2016</v>
      </c>
      <c r="P10" s="167"/>
      <c r="Q10" s="164"/>
      <c r="R10" s="168"/>
    </row>
    <row r="11" spans="1:66" s="162" customFormat="1" ht="10.9" customHeight="1" x14ac:dyDescent="0.3">
      <c r="B11" s="163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8"/>
    </row>
    <row r="12" spans="1:66" s="162" customFormat="1" ht="14.45" customHeight="1" x14ac:dyDescent="0.3">
      <c r="B12" s="163"/>
      <c r="C12" s="164"/>
      <c r="D12" s="160" t="s">
        <v>24</v>
      </c>
      <c r="E12" s="164"/>
      <c r="F12" s="164"/>
      <c r="G12" s="164"/>
      <c r="H12" s="164"/>
      <c r="I12" s="164"/>
      <c r="J12" s="164"/>
      <c r="K12" s="164"/>
      <c r="L12" s="164"/>
      <c r="M12" s="160" t="s">
        <v>25</v>
      </c>
      <c r="N12" s="164"/>
      <c r="O12" s="171" t="s">
        <v>3</v>
      </c>
      <c r="P12" s="167"/>
      <c r="Q12" s="164"/>
      <c r="R12" s="168"/>
    </row>
    <row r="13" spans="1:66" s="162" customFormat="1" ht="18" customHeight="1" x14ac:dyDescent="0.3">
      <c r="B13" s="163"/>
      <c r="C13" s="164"/>
      <c r="D13" s="164"/>
      <c r="E13" s="169" t="s">
        <v>26</v>
      </c>
      <c r="F13" s="164"/>
      <c r="G13" s="164"/>
      <c r="H13" s="164"/>
      <c r="I13" s="164"/>
      <c r="J13" s="164"/>
      <c r="K13" s="164"/>
      <c r="L13" s="164"/>
      <c r="M13" s="160" t="s">
        <v>27</v>
      </c>
      <c r="N13" s="164"/>
      <c r="O13" s="171" t="s">
        <v>3</v>
      </c>
      <c r="P13" s="167"/>
      <c r="Q13" s="164"/>
      <c r="R13" s="168"/>
    </row>
    <row r="14" spans="1:66" s="162" customFormat="1" ht="6.95" customHeight="1" x14ac:dyDescent="0.3">
      <c r="B14" s="163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8"/>
    </row>
    <row r="15" spans="1:66" s="162" customFormat="1" ht="14.45" customHeight="1" x14ac:dyDescent="0.3">
      <c r="B15" s="163"/>
      <c r="C15" s="164"/>
      <c r="D15" s="160" t="s">
        <v>28</v>
      </c>
      <c r="E15" s="164"/>
      <c r="F15" s="164"/>
      <c r="G15" s="164"/>
      <c r="H15" s="164"/>
      <c r="I15" s="164"/>
      <c r="J15" s="164"/>
      <c r="K15" s="164"/>
      <c r="L15" s="164"/>
      <c r="M15" s="160" t="s">
        <v>25</v>
      </c>
      <c r="N15" s="164"/>
      <c r="O15" s="171" t="str">
        <f>IF('Rekapitulace stavby'!AN13="","",'Rekapitulace stavby'!AN13)</f>
        <v/>
      </c>
      <c r="P15" s="167"/>
      <c r="Q15" s="164"/>
      <c r="R15" s="168"/>
    </row>
    <row r="16" spans="1:66" s="162" customFormat="1" ht="18" customHeight="1" x14ac:dyDescent="0.3">
      <c r="B16" s="163"/>
      <c r="C16" s="164"/>
      <c r="D16" s="164"/>
      <c r="E16" s="169" t="str">
        <f>IF('Rekapitulace stavby'!E14="","",'Rekapitulace stavby'!E14)</f>
        <v xml:space="preserve"> </v>
      </c>
      <c r="F16" s="164"/>
      <c r="G16" s="164"/>
      <c r="H16" s="164"/>
      <c r="I16" s="164"/>
      <c r="J16" s="164"/>
      <c r="K16" s="164"/>
      <c r="L16" s="164"/>
      <c r="M16" s="160" t="s">
        <v>27</v>
      </c>
      <c r="N16" s="164"/>
      <c r="O16" s="171" t="str">
        <f>IF('Rekapitulace stavby'!AN14="","",'Rekapitulace stavby'!AN14)</f>
        <v/>
      </c>
      <c r="P16" s="167"/>
      <c r="Q16" s="164"/>
      <c r="R16" s="168"/>
    </row>
    <row r="17" spans="2:18" s="162" customFormat="1" ht="6.95" customHeight="1" x14ac:dyDescent="0.3">
      <c r="B17" s="163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8"/>
    </row>
    <row r="18" spans="2:18" s="162" customFormat="1" ht="14.45" customHeight="1" x14ac:dyDescent="0.3">
      <c r="B18" s="163"/>
      <c r="C18" s="164"/>
      <c r="D18" s="160" t="s">
        <v>30</v>
      </c>
      <c r="E18" s="164"/>
      <c r="F18" s="164"/>
      <c r="G18" s="164"/>
      <c r="H18" s="164"/>
      <c r="I18" s="164"/>
      <c r="J18" s="164"/>
      <c r="K18" s="164"/>
      <c r="L18" s="164"/>
      <c r="M18" s="160" t="s">
        <v>25</v>
      </c>
      <c r="N18" s="164"/>
      <c r="O18" s="171" t="s">
        <v>3</v>
      </c>
      <c r="P18" s="167"/>
      <c r="Q18" s="164"/>
      <c r="R18" s="168"/>
    </row>
    <row r="19" spans="2:18" s="162" customFormat="1" ht="18" customHeight="1" x14ac:dyDescent="0.3">
      <c r="B19" s="163"/>
      <c r="C19" s="164"/>
      <c r="D19" s="164"/>
      <c r="E19" s="169" t="s">
        <v>31</v>
      </c>
      <c r="F19" s="164"/>
      <c r="G19" s="164"/>
      <c r="H19" s="164"/>
      <c r="I19" s="164"/>
      <c r="J19" s="164"/>
      <c r="K19" s="164"/>
      <c r="L19" s="164"/>
      <c r="M19" s="160" t="s">
        <v>27</v>
      </c>
      <c r="N19" s="164"/>
      <c r="O19" s="171" t="s">
        <v>3</v>
      </c>
      <c r="P19" s="167"/>
      <c r="Q19" s="164"/>
      <c r="R19" s="168"/>
    </row>
    <row r="20" spans="2:18" s="162" customFormat="1" ht="6.95" customHeight="1" x14ac:dyDescent="0.3">
      <c r="B20" s="163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8"/>
    </row>
    <row r="21" spans="2:18" s="162" customFormat="1" ht="14.45" customHeight="1" x14ac:dyDescent="0.3">
      <c r="B21" s="163"/>
      <c r="C21" s="164"/>
      <c r="D21" s="160" t="s">
        <v>34</v>
      </c>
      <c r="E21" s="164"/>
      <c r="F21" s="164"/>
      <c r="G21" s="164"/>
      <c r="H21" s="164"/>
      <c r="I21" s="164"/>
      <c r="J21" s="164"/>
      <c r="K21" s="164"/>
      <c r="L21" s="164"/>
      <c r="M21" s="160" t="s">
        <v>25</v>
      </c>
      <c r="N21" s="164"/>
      <c r="O21" s="171" t="s">
        <v>35</v>
      </c>
      <c r="P21" s="167"/>
      <c r="Q21" s="164"/>
      <c r="R21" s="168"/>
    </row>
    <row r="22" spans="2:18" s="162" customFormat="1" ht="18" customHeight="1" x14ac:dyDescent="0.3">
      <c r="B22" s="163"/>
      <c r="C22" s="164"/>
      <c r="D22" s="164"/>
      <c r="E22" s="169" t="s">
        <v>36</v>
      </c>
      <c r="F22" s="164"/>
      <c r="G22" s="164"/>
      <c r="H22" s="164"/>
      <c r="I22" s="164"/>
      <c r="J22" s="164"/>
      <c r="K22" s="164"/>
      <c r="L22" s="164"/>
      <c r="M22" s="160" t="s">
        <v>27</v>
      </c>
      <c r="N22" s="164"/>
      <c r="O22" s="171" t="s">
        <v>3</v>
      </c>
      <c r="P22" s="167"/>
      <c r="Q22" s="164"/>
      <c r="R22" s="168"/>
    </row>
    <row r="23" spans="2:18" s="162" customFormat="1" ht="6.95" customHeight="1" x14ac:dyDescent="0.3">
      <c r="B23" s="163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8"/>
    </row>
    <row r="24" spans="2:18" s="162" customFormat="1" ht="14.45" customHeight="1" x14ac:dyDescent="0.3">
      <c r="B24" s="163"/>
      <c r="C24" s="164"/>
      <c r="D24" s="160" t="s">
        <v>37</v>
      </c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8"/>
    </row>
    <row r="25" spans="2:18" s="162" customFormat="1" ht="22.5" customHeight="1" x14ac:dyDescent="0.3">
      <c r="B25" s="163"/>
      <c r="C25" s="164"/>
      <c r="D25" s="164"/>
      <c r="E25" s="172" t="s">
        <v>3</v>
      </c>
      <c r="F25" s="167"/>
      <c r="G25" s="167"/>
      <c r="H25" s="167"/>
      <c r="I25" s="167"/>
      <c r="J25" s="167"/>
      <c r="K25" s="167"/>
      <c r="L25" s="167"/>
      <c r="M25" s="164"/>
      <c r="N25" s="164"/>
      <c r="O25" s="164"/>
      <c r="P25" s="164"/>
      <c r="Q25" s="164"/>
      <c r="R25" s="168"/>
    </row>
    <row r="26" spans="2:18" s="162" customFormat="1" ht="6.95" customHeight="1" x14ac:dyDescent="0.3">
      <c r="B26" s="163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8"/>
    </row>
    <row r="27" spans="2:18" s="162" customFormat="1" ht="6.95" customHeight="1" x14ac:dyDescent="0.3">
      <c r="B27" s="163"/>
      <c r="C27" s="164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64"/>
      <c r="R27" s="168"/>
    </row>
    <row r="28" spans="2:18" s="162" customFormat="1" ht="14.45" customHeight="1" x14ac:dyDescent="0.3">
      <c r="B28" s="163"/>
      <c r="C28" s="164"/>
      <c r="D28" s="174" t="s">
        <v>106</v>
      </c>
      <c r="E28" s="164"/>
      <c r="F28" s="164"/>
      <c r="G28" s="164"/>
      <c r="H28" s="164"/>
      <c r="I28" s="164"/>
      <c r="J28" s="164"/>
      <c r="K28" s="164"/>
      <c r="L28" s="164"/>
      <c r="M28" s="175">
        <f>N89</f>
        <v>0</v>
      </c>
      <c r="N28" s="167"/>
      <c r="O28" s="167"/>
      <c r="P28" s="167"/>
      <c r="Q28" s="164"/>
      <c r="R28" s="168"/>
    </row>
    <row r="29" spans="2:18" s="162" customFormat="1" ht="14.45" customHeight="1" x14ac:dyDescent="0.3">
      <c r="B29" s="163"/>
      <c r="C29" s="164"/>
      <c r="D29" s="176" t="s">
        <v>107</v>
      </c>
      <c r="E29" s="164"/>
      <c r="F29" s="164"/>
      <c r="G29" s="164"/>
      <c r="H29" s="164"/>
      <c r="I29" s="164"/>
      <c r="J29" s="164"/>
      <c r="K29" s="164"/>
      <c r="L29" s="164"/>
      <c r="M29" s="175">
        <f>N110</f>
        <v>0</v>
      </c>
      <c r="N29" s="167"/>
      <c r="O29" s="167"/>
      <c r="P29" s="167"/>
      <c r="Q29" s="164"/>
      <c r="R29" s="168"/>
    </row>
    <row r="30" spans="2:18" s="162" customFormat="1" ht="6.95" customHeight="1" x14ac:dyDescent="0.3">
      <c r="B30" s="163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8"/>
    </row>
    <row r="31" spans="2:18" s="162" customFormat="1" ht="25.35" customHeight="1" x14ac:dyDescent="0.3">
      <c r="B31" s="163"/>
      <c r="C31" s="164"/>
      <c r="D31" s="177" t="s">
        <v>40</v>
      </c>
      <c r="E31" s="164"/>
      <c r="F31" s="164"/>
      <c r="G31" s="164"/>
      <c r="H31" s="164"/>
      <c r="I31" s="164"/>
      <c r="J31" s="164"/>
      <c r="K31" s="164"/>
      <c r="L31" s="164"/>
      <c r="M31" s="178">
        <f>ROUND(M28+M29,0)</f>
        <v>0</v>
      </c>
      <c r="N31" s="167"/>
      <c r="O31" s="167"/>
      <c r="P31" s="167"/>
      <c r="Q31" s="164"/>
      <c r="R31" s="168"/>
    </row>
    <row r="32" spans="2:18" s="162" customFormat="1" ht="6.95" customHeight="1" x14ac:dyDescent="0.3">
      <c r="B32" s="163"/>
      <c r="C32" s="164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64"/>
      <c r="R32" s="168"/>
    </row>
    <row r="33" spans="2:18" s="162" customFormat="1" ht="14.45" customHeight="1" x14ac:dyDescent="0.3">
      <c r="B33" s="163"/>
      <c r="C33" s="164"/>
      <c r="D33" s="179" t="s">
        <v>41</v>
      </c>
      <c r="E33" s="179" t="s">
        <v>42</v>
      </c>
      <c r="F33" s="180">
        <v>0.21</v>
      </c>
      <c r="G33" s="181" t="s">
        <v>43</v>
      </c>
      <c r="H33" s="182">
        <f>ROUND((SUM(BE110:BE111)+SUM(BE130:BE983)), 0)</f>
        <v>0</v>
      </c>
      <c r="I33" s="167"/>
      <c r="J33" s="167"/>
      <c r="K33" s="164"/>
      <c r="L33" s="164"/>
      <c r="M33" s="182">
        <f>ROUND(ROUND((SUM(BE110:BE111)+SUM(BE130:BE983)), 0)*F33, 1)</f>
        <v>0</v>
      </c>
      <c r="N33" s="167"/>
      <c r="O33" s="167"/>
      <c r="P33" s="167"/>
      <c r="Q33" s="164"/>
      <c r="R33" s="168"/>
    </row>
    <row r="34" spans="2:18" s="162" customFormat="1" ht="14.45" customHeight="1" x14ac:dyDescent="0.3">
      <c r="B34" s="163"/>
      <c r="C34" s="164"/>
      <c r="D34" s="164"/>
      <c r="E34" s="179" t="s">
        <v>44</v>
      </c>
      <c r="F34" s="180">
        <v>0.15</v>
      </c>
      <c r="G34" s="181" t="s">
        <v>43</v>
      </c>
      <c r="H34" s="182">
        <f>ROUND((SUM(BF110:BF111)+SUM(BF130:BF983)), 0)</f>
        <v>0</v>
      </c>
      <c r="I34" s="167"/>
      <c r="J34" s="167"/>
      <c r="K34" s="164"/>
      <c r="L34" s="164"/>
      <c r="M34" s="182">
        <f>ROUND(ROUND((SUM(BF110:BF111)+SUM(BF130:BF983)), 0)*F34, 1)</f>
        <v>0</v>
      </c>
      <c r="N34" s="167"/>
      <c r="O34" s="167"/>
      <c r="P34" s="167"/>
      <c r="Q34" s="164"/>
      <c r="R34" s="168"/>
    </row>
    <row r="35" spans="2:18" s="162" customFormat="1" ht="14.45" hidden="1" customHeight="1" x14ac:dyDescent="0.3">
      <c r="B35" s="163"/>
      <c r="C35" s="164"/>
      <c r="D35" s="164"/>
      <c r="E35" s="179" t="s">
        <v>45</v>
      </c>
      <c r="F35" s="180">
        <v>0.21</v>
      </c>
      <c r="G35" s="181" t="s">
        <v>43</v>
      </c>
      <c r="H35" s="182">
        <f>ROUND((SUM(BG110:BG111)+SUM(BG130:BG983)), 0)</f>
        <v>0</v>
      </c>
      <c r="I35" s="167"/>
      <c r="J35" s="167"/>
      <c r="K35" s="164"/>
      <c r="L35" s="164"/>
      <c r="M35" s="182">
        <v>0</v>
      </c>
      <c r="N35" s="167"/>
      <c r="O35" s="167"/>
      <c r="P35" s="167"/>
      <c r="Q35" s="164"/>
      <c r="R35" s="168"/>
    </row>
    <row r="36" spans="2:18" s="162" customFormat="1" ht="14.45" hidden="1" customHeight="1" x14ac:dyDescent="0.3">
      <c r="B36" s="163"/>
      <c r="C36" s="164"/>
      <c r="D36" s="164"/>
      <c r="E36" s="179" t="s">
        <v>46</v>
      </c>
      <c r="F36" s="180">
        <v>0.15</v>
      </c>
      <c r="G36" s="181" t="s">
        <v>43</v>
      </c>
      <c r="H36" s="182">
        <f>ROUND((SUM(BH110:BH111)+SUM(BH130:BH983)), 0)</f>
        <v>0</v>
      </c>
      <c r="I36" s="167"/>
      <c r="J36" s="167"/>
      <c r="K36" s="164"/>
      <c r="L36" s="164"/>
      <c r="M36" s="182">
        <v>0</v>
      </c>
      <c r="N36" s="167"/>
      <c r="O36" s="167"/>
      <c r="P36" s="167"/>
      <c r="Q36" s="164"/>
      <c r="R36" s="168"/>
    </row>
    <row r="37" spans="2:18" s="162" customFormat="1" ht="14.45" hidden="1" customHeight="1" x14ac:dyDescent="0.3">
      <c r="B37" s="163"/>
      <c r="C37" s="164"/>
      <c r="D37" s="164"/>
      <c r="E37" s="179" t="s">
        <v>47</v>
      </c>
      <c r="F37" s="180">
        <v>0</v>
      </c>
      <c r="G37" s="181" t="s">
        <v>43</v>
      </c>
      <c r="H37" s="182">
        <f>ROUND((SUM(BI110:BI111)+SUM(BI130:BI983)), 0)</f>
        <v>0</v>
      </c>
      <c r="I37" s="167"/>
      <c r="J37" s="167"/>
      <c r="K37" s="164"/>
      <c r="L37" s="164"/>
      <c r="M37" s="182">
        <v>0</v>
      </c>
      <c r="N37" s="167"/>
      <c r="O37" s="167"/>
      <c r="P37" s="167"/>
      <c r="Q37" s="164"/>
      <c r="R37" s="168"/>
    </row>
    <row r="38" spans="2:18" s="162" customFormat="1" ht="6.95" customHeight="1" x14ac:dyDescent="0.3">
      <c r="B38" s="163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8"/>
    </row>
    <row r="39" spans="2:18" s="162" customFormat="1" ht="25.35" customHeight="1" x14ac:dyDescent="0.3">
      <c r="B39" s="163"/>
      <c r="C39" s="183"/>
      <c r="D39" s="184" t="s">
        <v>48</v>
      </c>
      <c r="E39" s="185"/>
      <c r="F39" s="185"/>
      <c r="G39" s="186" t="s">
        <v>49</v>
      </c>
      <c r="H39" s="187" t="s">
        <v>50</v>
      </c>
      <c r="I39" s="185"/>
      <c r="J39" s="185"/>
      <c r="K39" s="185"/>
      <c r="L39" s="188">
        <f>SUM(M31:M37)</f>
        <v>0</v>
      </c>
      <c r="M39" s="189"/>
      <c r="N39" s="189"/>
      <c r="O39" s="189"/>
      <c r="P39" s="190"/>
      <c r="Q39" s="183"/>
      <c r="R39" s="168"/>
    </row>
    <row r="40" spans="2:18" s="162" customFormat="1" ht="14.45" customHeight="1" x14ac:dyDescent="0.3"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8"/>
    </row>
    <row r="41" spans="2:18" s="162" customFormat="1" ht="14.45" customHeight="1" x14ac:dyDescent="0.3">
      <c r="B41" s="163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8"/>
    </row>
    <row r="42" spans="2:18" x14ac:dyDescent="0.3">
      <c r="B42" s="154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7"/>
    </row>
    <row r="43" spans="2:18" x14ac:dyDescent="0.3">
      <c r="B43" s="154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7"/>
    </row>
    <row r="44" spans="2:18" x14ac:dyDescent="0.3">
      <c r="B44" s="154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7"/>
    </row>
    <row r="45" spans="2:18" x14ac:dyDescent="0.3">
      <c r="B45" s="154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7"/>
    </row>
    <row r="46" spans="2:18" x14ac:dyDescent="0.3">
      <c r="B46" s="154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7"/>
    </row>
    <row r="47" spans="2:18" x14ac:dyDescent="0.3">
      <c r="B47" s="154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7"/>
    </row>
    <row r="48" spans="2:18" x14ac:dyDescent="0.3">
      <c r="B48" s="154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7"/>
    </row>
    <row r="49" spans="2:18" x14ac:dyDescent="0.3">
      <c r="B49" s="154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7"/>
    </row>
    <row r="50" spans="2:18" s="162" customFormat="1" ht="15" x14ac:dyDescent="0.3">
      <c r="B50" s="163"/>
      <c r="C50" s="164"/>
      <c r="D50" s="191" t="s">
        <v>51</v>
      </c>
      <c r="E50" s="173"/>
      <c r="F50" s="173"/>
      <c r="G50" s="173"/>
      <c r="H50" s="192"/>
      <c r="I50" s="164"/>
      <c r="J50" s="191" t="s">
        <v>52</v>
      </c>
      <c r="K50" s="173"/>
      <c r="L50" s="173"/>
      <c r="M50" s="173"/>
      <c r="N50" s="173"/>
      <c r="O50" s="173"/>
      <c r="P50" s="192"/>
      <c r="Q50" s="164"/>
      <c r="R50" s="168"/>
    </row>
    <row r="51" spans="2:18" x14ac:dyDescent="0.3">
      <c r="B51" s="154"/>
      <c r="C51" s="159"/>
      <c r="D51" s="193"/>
      <c r="E51" s="159"/>
      <c r="F51" s="159"/>
      <c r="G51" s="159"/>
      <c r="H51" s="194"/>
      <c r="I51" s="159"/>
      <c r="J51" s="193"/>
      <c r="K51" s="159"/>
      <c r="L51" s="159"/>
      <c r="M51" s="159"/>
      <c r="N51" s="159"/>
      <c r="O51" s="159"/>
      <c r="P51" s="194"/>
      <c r="Q51" s="159"/>
      <c r="R51" s="157"/>
    </row>
    <row r="52" spans="2:18" x14ac:dyDescent="0.3">
      <c r="B52" s="154"/>
      <c r="C52" s="159"/>
      <c r="D52" s="193"/>
      <c r="E52" s="159"/>
      <c r="F52" s="159"/>
      <c r="G52" s="159"/>
      <c r="H52" s="194"/>
      <c r="I52" s="159"/>
      <c r="J52" s="193"/>
      <c r="K52" s="159"/>
      <c r="L52" s="159"/>
      <c r="M52" s="159"/>
      <c r="N52" s="159"/>
      <c r="O52" s="159"/>
      <c r="P52" s="194"/>
      <c r="Q52" s="159"/>
      <c r="R52" s="157"/>
    </row>
    <row r="53" spans="2:18" x14ac:dyDescent="0.3">
      <c r="B53" s="154"/>
      <c r="C53" s="159"/>
      <c r="D53" s="193"/>
      <c r="E53" s="159"/>
      <c r="F53" s="159"/>
      <c r="G53" s="159"/>
      <c r="H53" s="194"/>
      <c r="I53" s="159"/>
      <c r="J53" s="193"/>
      <c r="K53" s="159"/>
      <c r="L53" s="159"/>
      <c r="M53" s="159"/>
      <c r="N53" s="159"/>
      <c r="O53" s="159"/>
      <c r="P53" s="194"/>
      <c r="Q53" s="159"/>
      <c r="R53" s="157"/>
    </row>
    <row r="54" spans="2:18" x14ac:dyDescent="0.3">
      <c r="B54" s="154"/>
      <c r="C54" s="159"/>
      <c r="D54" s="193"/>
      <c r="E54" s="159"/>
      <c r="F54" s="159"/>
      <c r="G54" s="159"/>
      <c r="H54" s="194"/>
      <c r="I54" s="159"/>
      <c r="J54" s="193"/>
      <c r="K54" s="159"/>
      <c r="L54" s="159"/>
      <c r="M54" s="159"/>
      <c r="N54" s="159"/>
      <c r="O54" s="159"/>
      <c r="P54" s="194"/>
      <c r="Q54" s="159"/>
      <c r="R54" s="157"/>
    </row>
    <row r="55" spans="2:18" x14ac:dyDescent="0.3">
      <c r="B55" s="154"/>
      <c r="C55" s="159"/>
      <c r="D55" s="193"/>
      <c r="E55" s="159"/>
      <c r="F55" s="159"/>
      <c r="G55" s="159"/>
      <c r="H55" s="194"/>
      <c r="I55" s="159"/>
      <c r="J55" s="193"/>
      <c r="K55" s="159"/>
      <c r="L55" s="159"/>
      <c r="M55" s="159"/>
      <c r="N55" s="159"/>
      <c r="O55" s="159"/>
      <c r="P55" s="194"/>
      <c r="Q55" s="159"/>
      <c r="R55" s="157"/>
    </row>
    <row r="56" spans="2:18" x14ac:dyDescent="0.3">
      <c r="B56" s="154"/>
      <c r="C56" s="159"/>
      <c r="D56" s="193"/>
      <c r="E56" s="159"/>
      <c r="F56" s="159"/>
      <c r="G56" s="159"/>
      <c r="H56" s="194"/>
      <c r="I56" s="159"/>
      <c r="J56" s="193"/>
      <c r="K56" s="159"/>
      <c r="L56" s="159"/>
      <c r="M56" s="159"/>
      <c r="N56" s="159"/>
      <c r="O56" s="159"/>
      <c r="P56" s="194"/>
      <c r="Q56" s="159"/>
      <c r="R56" s="157"/>
    </row>
    <row r="57" spans="2:18" x14ac:dyDescent="0.3">
      <c r="B57" s="154"/>
      <c r="C57" s="159"/>
      <c r="D57" s="193"/>
      <c r="E57" s="159"/>
      <c r="F57" s="159"/>
      <c r="G57" s="159"/>
      <c r="H57" s="194"/>
      <c r="I57" s="159"/>
      <c r="J57" s="193"/>
      <c r="K57" s="159"/>
      <c r="L57" s="159"/>
      <c r="M57" s="159"/>
      <c r="N57" s="159"/>
      <c r="O57" s="159"/>
      <c r="P57" s="194"/>
      <c r="Q57" s="159"/>
      <c r="R57" s="157"/>
    </row>
    <row r="58" spans="2:18" x14ac:dyDescent="0.3">
      <c r="B58" s="154"/>
      <c r="C58" s="159"/>
      <c r="D58" s="193"/>
      <c r="E58" s="159"/>
      <c r="F58" s="159"/>
      <c r="G58" s="159"/>
      <c r="H58" s="194"/>
      <c r="I58" s="159"/>
      <c r="J58" s="193"/>
      <c r="K58" s="159"/>
      <c r="L58" s="159"/>
      <c r="M58" s="159"/>
      <c r="N58" s="159"/>
      <c r="O58" s="159"/>
      <c r="P58" s="194"/>
      <c r="Q58" s="159"/>
      <c r="R58" s="157"/>
    </row>
    <row r="59" spans="2:18" s="162" customFormat="1" ht="15" x14ac:dyDescent="0.3">
      <c r="B59" s="163"/>
      <c r="C59" s="164"/>
      <c r="D59" s="195" t="s">
        <v>53</v>
      </c>
      <c r="E59" s="196"/>
      <c r="F59" s="196"/>
      <c r="G59" s="197" t="s">
        <v>54</v>
      </c>
      <c r="H59" s="198"/>
      <c r="I59" s="164"/>
      <c r="J59" s="195" t="s">
        <v>53</v>
      </c>
      <c r="K59" s="196"/>
      <c r="L59" s="196"/>
      <c r="M59" s="196"/>
      <c r="N59" s="197" t="s">
        <v>54</v>
      </c>
      <c r="O59" s="196"/>
      <c r="P59" s="198"/>
      <c r="Q59" s="164"/>
      <c r="R59" s="168"/>
    </row>
    <row r="60" spans="2:18" x14ac:dyDescent="0.3">
      <c r="B60" s="154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7"/>
    </row>
    <row r="61" spans="2:18" s="162" customFormat="1" ht="15" x14ac:dyDescent="0.3">
      <c r="B61" s="163"/>
      <c r="C61" s="164"/>
      <c r="D61" s="191" t="s">
        <v>55</v>
      </c>
      <c r="E61" s="173"/>
      <c r="F61" s="173"/>
      <c r="G61" s="173"/>
      <c r="H61" s="192"/>
      <c r="I61" s="164"/>
      <c r="J61" s="191" t="s">
        <v>56</v>
      </c>
      <c r="K61" s="173"/>
      <c r="L61" s="173"/>
      <c r="M61" s="173"/>
      <c r="N61" s="173"/>
      <c r="O61" s="173"/>
      <c r="P61" s="192"/>
      <c r="Q61" s="164"/>
      <c r="R61" s="168"/>
    </row>
    <row r="62" spans="2:18" x14ac:dyDescent="0.3">
      <c r="B62" s="154"/>
      <c r="C62" s="159"/>
      <c r="D62" s="193"/>
      <c r="E62" s="159"/>
      <c r="F62" s="159"/>
      <c r="G62" s="159"/>
      <c r="H62" s="194"/>
      <c r="I62" s="159"/>
      <c r="J62" s="193"/>
      <c r="K62" s="159"/>
      <c r="L62" s="159"/>
      <c r="M62" s="159"/>
      <c r="N62" s="159"/>
      <c r="O62" s="159"/>
      <c r="P62" s="194"/>
      <c r="Q62" s="159"/>
      <c r="R62" s="157"/>
    </row>
    <row r="63" spans="2:18" x14ac:dyDescent="0.3">
      <c r="B63" s="154"/>
      <c r="C63" s="159"/>
      <c r="D63" s="193"/>
      <c r="E63" s="159"/>
      <c r="F63" s="159"/>
      <c r="G63" s="159"/>
      <c r="H63" s="194"/>
      <c r="I63" s="159"/>
      <c r="J63" s="193"/>
      <c r="K63" s="159"/>
      <c r="L63" s="159"/>
      <c r="M63" s="159"/>
      <c r="N63" s="159"/>
      <c r="O63" s="159"/>
      <c r="P63" s="194"/>
      <c r="Q63" s="159"/>
      <c r="R63" s="157"/>
    </row>
    <row r="64" spans="2:18" x14ac:dyDescent="0.3">
      <c r="B64" s="154"/>
      <c r="C64" s="159"/>
      <c r="D64" s="193"/>
      <c r="E64" s="159"/>
      <c r="F64" s="159"/>
      <c r="G64" s="159"/>
      <c r="H64" s="194"/>
      <c r="I64" s="159"/>
      <c r="J64" s="193"/>
      <c r="K64" s="159"/>
      <c r="L64" s="159"/>
      <c r="M64" s="159"/>
      <c r="N64" s="159"/>
      <c r="O64" s="159"/>
      <c r="P64" s="194"/>
      <c r="Q64" s="159"/>
      <c r="R64" s="157"/>
    </row>
    <row r="65" spans="2:18" x14ac:dyDescent="0.3">
      <c r="B65" s="154"/>
      <c r="C65" s="159"/>
      <c r="D65" s="193"/>
      <c r="E65" s="159"/>
      <c r="F65" s="159"/>
      <c r="G65" s="159"/>
      <c r="H65" s="194"/>
      <c r="I65" s="159"/>
      <c r="J65" s="193"/>
      <c r="K65" s="159"/>
      <c r="L65" s="159"/>
      <c r="M65" s="159"/>
      <c r="N65" s="159"/>
      <c r="O65" s="159"/>
      <c r="P65" s="194"/>
      <c r="Q65" s="159"/>
      <c r="R65" s="157"/>
    </row>
    <row r="66" spans="2:18" x14ac:dyDescent="0.3">
      <c r="B66" s="154"/>
      <c r="C66" s="159"/>
      <c r="D66" s="193"/>
      <c r="E66" s="159"/>
      <c r="F66" s="159"/>
      <c r="G66" s="159"/>
      <c r="H66" s="194"/>
      <c r="I66" s="159"/>
      <c r="J66" s="193"/>
      <c r="K66" s="159"/>
      <c r="L66" s="159"/>
      <c r="M66" s="159"/>
      <c r="N66" s="159"/>
      <c r="O66" s="159"/>
      <c r="P66" s="194"/>
      <c r="Q66" s="159"/>
      <c r="R66" s="157"/>
    </row>
    <row r="67" spans="2:18" x14ac:dyDescent="0.3">
      <c r="B67" s="154"/>
      <c r="C67" s="159"/>
      <c r="D67" s="193"/>
      <c r="E67" s="159"/>
      <c r="F67" s="159"/>
      <c r="G67" s="159"/>
      <c r="H67" s="194"/>
      <c r="I67" s="159"/>
      <c r="J67" s="193"/>
      <c r="K67" s="159"/>
      <c r="L67" s="159"/>
      <c r="M67" s="159"/>
      <c r="N67" s="159"/>
      <c r="O67" s="159"/>
      <c r="P67" s="194"/>
      <c r="Q67" s="159"/>
      <c r="R67" s="157"/>
    </row>
    <row r="68" spans="2:18" x14ac:dyDescent="0.3">
      <c r="B68" s="154"/>
      <c r="C68" s="159"/>
      <c r="D68" s="193"/>
      <c r="E68" s="159"/>
      <c r="F68" s="159"/>
      <c r="G68" s="159"/>
      <c r="H68" s="194"/>
      <c r="I68" s="159"/>
      <c r="J68" s="193"/>
      <c r="K68" s="159"/>
      <c r="L68" s="159"/>
      <c r="M68" s="159"/>
      <c r="N68" s="159"/>
      <c r="O68" s="159"/>
      <c r="P68" s="194"/>
      <c r="Q68" s="159"/>
      <c r="R68" s="157"/>
    </row>
    <row r="69" spans="2:18" x14ac:dyDescent="0.3">
      <c r="B69" s="154"/>
      <c r="C69" s="159"/>
      <c r="D69" s="193"/>
      <c r="E69" s="159"/>
      <c r="F69" s="159"/>
      <c r="G69" s="159"/>
      <c r="H69" s="194"/>
      <c r="I69" s="159"/>
      <c r="J69" s="193"/>
      <c r="K69" s="159"/>
      <c r="L69" s="159"/>
      <c r="M69" s="159"/>
      <c r="N69" s="159"/>
      <c r="O69" s="159"/>
      <c r="P69" s="194"/>
      <c r="Q69" s="159"/>
      <c r="R69" s="157"/>
    </row>
    <row r="70" spans="2:18" s="162" customFormat="1" ht="15" x14ac:dyDescent="0.3">
      <c r="B70" s="163"/>
      <c r="C70" s="164"/>
      <c r="D70" s="195" t="s">
        <v>53</v>
      </c>
      <c r="E70" s="196"/>
      <c r="F70" s="196"/>
      <c r="G70" s="197" t="s">
        <v>54</v>
      </c>
      <c r="H70" s="198"/>
      <c r="I70" s="164"/>
      <c r="J70" s="195" t="s">
        <v>53</v>
      </c>
      <c r="K70" s="196"/>
      <c r="L70" s="196"/>
      <c r="M70" s="196"/>
      <c r="N70" s="197" t="s">
        <v>54</v>
      </c>
      <c r="O70" s="196"/>
      <c r="P70" s="198"/>
      <c r="Q70" s="164"/>
      <c r="R70" s="168"/>
    </row>
    <row r="71" spans="2:18" s="162" customFormat="1" ht="14.45" customHeight="1" x14ac:dyDescent="0.3">
      <c r="B71" s="199"/>
      <c r="C71" s="200"/>
      <c r="D71" s="200"/>
      <c r="E71" s="200"/>
      <c r="F71" s="200"/>
      <c r="G71" s="200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1"/>
    </row>
    <row r="75" spans="2:18" s="162" customFormat="1" ht="6.95" customHeight="1" x14ac:dyDescent="0.3">
      <c r="B75" s="202"/>
      <c r="C75" s="203"/>
      <c r="D75" s="203"/>
      <c r="E75" s="203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4"/>
    </row>
    <row r="76" spans="2:18" s="162" customFormat="1" ht="36.950000000000003" customHeight="1" x14ac:dyDescent="0.3">
      <c r="B76" s="163"/>
      <c r="C76" s="155" t="s">
        <v>108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8"/>
    </row>
    <row r="77" spans="2:18" s="162" customFormat="1" ht="6.95" customHeight="1" x14ac:dyDescent="0.3"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8"/>
    </row>
    <row r="78" spans="2:18" s="162" customFormat="1" ht="30" customHeight="1" x14ac:dyDescent="0.3">
      <c r="B78" s="163"/>
      <c r="C78" s="160" t="s">
        <v>16</v>
      </c>
      <c r="D78" s="164"/>
      <c r="E78" s="164"/>
      <c r="F78" s="161" t="str">
        <f>F6</f>
        <v>Revitalizace areálu KOC V Podhájí- Zateplení objektu, Krajská Zdravotní a.s.-Masarykova nemocnice v Ústí n.L., o.z.</v>
      </c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4"/>
      <c r="R78" s="168"/>
    </row>
    <row r="79" spans="2:18" ht="30" customHeight="1" x14ac:dyDescent="0.3">
      <c r="B79" s="154"/>
      <c r="C79" s="160" t="s">
        <v>102</v>
      </c>
      <c r="D79" s="159"/>
      <c r="E79" s="159"/>
      <c r="F79" s="161" t="s">
        <v>103</v>
      </c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9"/>
      <c r="R79" s="157"/>
    </row>
    <row r="80" spans="2:18" s="162" customFormat="1" ht="36.950000000000003" customHeight="1" x14ac:dyDescent="0.3">
      <c r="B80" s="163"/>
      <c r="C80" s="205" t="s">
        <v>104</v>
      </c>
      <c r="D80" s="164"/>
      <c r="E80" s="164"/>
      <c r="F80" s="206" t="str">
        <f>F8</f>
        <v>01 - SO 100.01 - Zateplení fasád</v>
      </c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4"/>
      <c r="R80" s="168"/>
    </row>
    <row r="81" spans="2:47" s="162" customFormat="1" ht="6.95" customHeight="1" x14ac:dyDescent="0.3"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8"/>
    </row>
    <row r="82" spans="2:47" s="162" customFormat="1" ht="18" customHeight="1" x14ac:dyDescent="0.3">
      <c r="B82" s="163"/>
      <c r="C82" s="160" t="s">
        <v>20</v>
      </c>
      <c r="D82" s="164"/>
      <c r="E82" s="164"/>
      <c r="F82" s="169" t="str">
        <f>F10</f>
        <v>Ústí n.L.</v>
      </c>
      <c r="G82" s="164"/>
      <c r="H82" s="164"/>
      <c r="I82" s="164"/>
      <c r="J82" s="164"/>
      <c r="K82" s="160" t="s">
        <v>22</v>
      </c>
      <c r="L82" s="164"/>
      <c r="M82" s="170" t="str">
        <f>IF(O10="","",O10)</f>
        <v>12.02.2016</v>
      </c>
      <c r="N82" s="167"/>
      <c r="O82" s="167"/>
      <c r="P82" s="167"/>
      <c r="Q82" s="164"/>
      <c r="R82" s="168"/>
    </row>
    <row r="83" spans="2:47" s="162" customFormat="1" ht="6.95" customHeight="1" x14ac:dyDescent="0.3">
      <c r="B83" s="163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8"/>
    </row>
    <row r="84" spans="2:47" s="162" customFormat="1" ht="15" x14ac:dyDescent="0.3">
      <c r="B84" s="163"/>
      <c r="C84" s="160" t="s">
        <v>24</v>
      </c>
      <c r="D84" s="164"/>
      <c r="E84" s="164"/>
      <c r="F84" s="169" t="str">
        <f>E13</f>
        <v>Krajská zdravotní a.s. Ústí n.L.</v>
      </c>
      <c r="G84" s="164"/>
      <c r="H84" s="164"/>
      <c r="I84" s="164"/>
      <c r="J84" s="164"/>
      <c r="K84" s="160" t="s">
        <v>30</v>
      </c>
      <c r="L84" s="164"/>
      <c r="M84" s="171" t="str">
        <f>E19</f>
        <v>Ct.Žežulka - Zefraprojekt</v>
      </c>
      <c r="N84" s="167"/>
      <c r="O84" s="167"/>
      <c r="P84" s="167"/>
      <c r="Q84" s="167"/>
      <c r="R84" s="168"/>
    </row>
    <row r="85" spans="2:47" s="162" customFormat="1" ht="14.45" customHeight="1" x14ac:dyDescent="0.3">
      <c r="B85" s="163"/>
      <c r="C85" s="160" t="s">
        <v>28</v>
      </c>
      <c r="D85" s="164"/>
      <c r="E85" s="164"/>
      <c r="F85" s="169" t="str">
        <f>IF(E16="","",E16)</f>
        <v xml:space="preserve"> </v>
      </c>
      <c r="G85" s="164"/>
      <c r="H85" s="164"/>
      <c r="I85" s="164"/>
      <c r="J85" s="164"/>
      <c r="K85" s="160" t="s">
        <v>34</v>
      </c>
      <c r="L85" s="164"/>
      <c r="M85" s="171" t="str">
        <f>E22</f>
        <v>STAPO UL s.r.o.</v>
      </c>
      <c r="N85" s="167"/>
      <c r="O85" s="167"/>
      <c r="P85" s="167"/>
      <c r="Q85" s="167"/>
      <c r="R85" s="168"/>
    </row>
    <row r="86" spans="2:47" s="162" customFormat="1" ht="10.35" customHeight="1" x14ac:dyDescent="0.3">
      <c r="B86" s="163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8"/>
    </row>
    <row r="87" spans="2:47" s="162" customFormat="1" ht="29.25" customHeight="1" x14ac:dyDescent="0.3">
      <c r="B87" s="163"/>
      <c r="C87" s="207" t="s">
        <v>109</v>
      </c>
      <c r="D87" s="208"/>
      <c r="E87" s="208"/>
      <c r="F87" s="208"/>
      <c r="G87" s="208"/>
      <c r="H87" s="183"/>
      <c r="I87" s="183"/>
      <c r="J87" s="183"/>
      <c r="K87" s="183"/>
      <c r="L87" s="183"/>
      <c r="M87" s="183"/>
      <c r="N87" s="207" t="s">
        <v>110</v>
      </c>
      <c r="O87" s="167"/>
      <c r="P87" s="167"/>
      <c r="Q87" s="167"/>
      <c r="R87" s="168"/>
    </row>
    <row r="88" spans="2:47" s="162" customFormat="1" ht="10.35" customHeight="1" x14ac:dyDescent="0.3">
      <c r="B88" s="163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8"/>
    </row>
    <row r="89" spans="2:47" s="162" customFormat="1" ht="29.25" customHeight="1" x14ac:dyDescent="0.3">
      <c r="B89" s="163"/>
      <c r="C89" s="209" t="s">
        <v>111</v>
      </c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210">
        <f>N130</f>
        <v>0</v>
      </c>
      <c r="O89" s="167"/>
      <c r="P89" s="167"/>
      <c r="Q89" s="167"/>
      <c r="R89" s="168"/>
      <c r="AU89" s="150" t="s">
        <v>112</v>
      </c>
    </row>
    <row r="90" spans="2:47" s="217" customFormat="1" ht="24.95" customHeight="1" x14ac:dyDescent="0.3">
      <c r="B90" s="211"/>
      <c r="C90" s="212"/>
      <c r="D90" s="213" t="s">
        <v>113</v>
      </c>
      <c r="E90" s="212"/>
      <c r="F90" s="212"/>
      <c r="G90" s="212"/>
      <c r="H90" s="212"/>
      <c r="I90" s="212"/>
      <c r="J90" s="212"/>
      <c r="K90" s="212"/>
      <c r="L90" s="212"/>
      <c r="M90" s="212"/>
      <c r="N90" s="214">
        <f>N131</f>
        <v>0</v>
      </c>
      <c r="O90" s="215"/>
      <c r="P90" s="215"/>
      <c r="Q90" s="215"/>
      <c r="R90" s="216"/>
    </row>
    <row r="91" spans="2:47" s="224" customFormat="1" ht="19.899999999999999" customHeight="1" x14ac:dyDescent="0.3">
      <c r="B91" s="218"/>
      <c r="C91" s="219"/>
      <c r="D91" s="220" t="s">
        <v>114</v>
      </c>
      <c r="E91" s="219"/>
      <c r="F91" s="219"/>
      <c r="G91" s="219"/>
      <c r="H91" s="219"/>
      <c r="I91" s="219"/>
      <c r="J91" s="219"/>
      <c r="K91" s="219"/>
      <c r="L91" s="219"/>
      <c r="M91" s="219"/>
      <c r="N91" s="221">
        <f>N132</f>
        <v>0</v>
      </c>
      <c r="O91" s="222"/>
      <c r="P91" s="222"/>
      <c r="Q91" s="222"/>
      <c r="R91" s="223"/>
    </row>
    <row r="92" spans="2:47" s="224" customFormat="1" ht="19.899999999999999" customHeight="1" x14ac:dyDescent="0.3">
      <c r="B92" s="218"/>
      <c r="C92" s="219"/>
      <c r="D92" s="220" t="s">
        <v>115</v>
      </c>
      <c r="E92" s="219"/>
      <c r="F92" s="219"/>
      <c r="G92" s="219"/>
      <c r="H92" s="219"/>
      <c r="I92" s="219"/>
      <c r="J92" s="219"/>
      <c r="K92" s="219"/>
      <c r="L92" s="219"/>
      <c r="M92" s="219"/>
      <c r="N92" s="221">
        <f>N161</f>
        <v>0</v>
      </c>
      <c r="O92" s="222"/>
      <c r="P92" s="222"/>
      <c r="Q92" s="222"/>
      <c r="R92" s="223"/>
    </row>
    <row r="93" spans="2:47" s="224" customFormat="1" ht="19.899999999999999" customHeight="1" x14ac:dyDescent="0.3">
      <c r="B93" s="218"/>
      <c r="C93" s="219"/>
      <c r="D93" s="220" t="s">
        <v>116</v>
      </c>
      <c r="E93" s="219"/>
      <c r="F93" s="219"/>
      <c r="G93" s="219"/>
      <c r="H93" s="219"/>
      <c r="I93" s="219"/>
      <c r="J93" s="219"/>
      <c r="K93" s="219"/>
      <c r="L93" s="219"/>
      <c r="M93" s="219"/>
      <c r="N93" s="221">
        <f>N166</f>
        <v>0</v>
      </c>
      <c r="O93" s="222"/>
      <c r="P93" s="222"/>
      <c r="Q93" s="222"/>
      <c r="R93" s="223"/>
    </row>
    <row r="94" spans="2:47" s="224" customFormat="1" ht="19.899999999999999" customHeight="1" x14ac:dyDescent="0.3">
      <c r="B94" s="218"/>
      <c r="C94" s="219"/>
      <c r="D94" s="220" t="s">
        <v>117</v>
      </c>
      <c r="E94" s="219"/>
      <c r="F94" s="219"/>
      <c r="G94" s="219"/>
      <c r="H94" s="219"/>
      <c r="I94" s="219"/>
      <c r="J94" s="219"/>
      <c r="K94" s="219"/>
      <c r="L94" s="219"/>
      <c r="M94" s="219"/>
      <c r="N94" s="221">
        <f>N171</f>
        <v>0</v>
      </c>
      <c r="O94" s="222"/>
      <c r="P94" s="222"/>
      <c r="Q94" s="222"/>
      <c r="R94" s="223"/>
    </row>
    <row r="95" spans="2:47" s="224" customFormat="1" ht="19.899999999999999" customHeight="1" x14ac:dyDescent="0.3">
      <c r="B95" s="218"/>
      <c r="C95" s="219"/>
      <c r="D95" s="220" t="s">
        <v>118</v>
      </c>
      <c r="E95" s="219"/>
      <c r="F95" s="219"/>
      <c r="G95" s="219"/>
      <c r="H95" s="219"/>
      <c r="I95" s="219"/>
      <c r="J95" s="219"/>
      <c r="K95" s="219"/>
      <c r="L95" s="219"/>
      <c r="M95" s="219"/>
      <c r="N95" s="221">
        <f>N594</f>
        <v>0</v>
      </c>
      <c r="O95" s="222"/>
      <c r="P95" s="222"/>
      <c r="Q95" s="222"/>
      <c r="R95" s="223"/>
    </row>
    <row r="96" spans="2:47" s="224" customFormat="1" ht="19.899999999999999" customHeight="1" x14ac:dyDescent="0.3">
      <c r="B96" s="218"/>
      <c r="C96" s="219"/>
      <c r="D96" s="220" t="s">
        <v>119</v>
      </c>
      <c r="E96" s="219"/>
      <c r="F96" s="219"/>
      <c r="G96" s="219"/>
      <c r="H96" s="219"/>
      <c r="I96" s="219"/>
      <c r="J96" s="219"/>
      <c r="K96" s="219"/>
      <c r="L96" s="219"/>
      <c r="M96" s="219"/>
      <c r="N96" s="221">
        <f>N754</f>
        <v>0</v>
      </c>
      <c r="O96" s="222"/>
      <c r="P96" s="222"/>
      <c r="Q96" s="222"/>
      <c r="R96" s="223"/>
    </row>
    <row r="97" spans="2:21" s="224" customFormat="1" ht="19.899999999999999" customHeight="1" x14ac:dyDescent="0.3">
      <c r="B97" s="218"/>
      <c r="C97" s="219"/>
      <c r="D97" s="220" t="s">
        <v>120</v>
      </c>
      <c r="E97" s="219"/>
      <c r="F97" s="219"/>
      <c r="G97" s="219"/>
      <c r="H97" s="219"/>
      <c r="I97" s="219"/>
      <c r="J97" s="219"/>
      <c r="K97" s="219"/>
      <c r="L97" s="219"/>
      <c r="M97" s="219"/>
      <c r="N97" s="221">
        <f>N764</f>
        <v>0</v>
      </c>
      <c r="O97" s="222"/>
      <c r="P97" s="222"/>
      <c r="Q97" s="222"/>
      <c r="R97" s="223"/>
    </row>
    <row r="98" spans="2:21" s="217" customFormat="1" ht="24.95" customHeight="1" x14ac:dyDescent="0.3">
      <c r="B98" s="211"/>
      <c r="C98" s="212"/>
      <c r="D98" s="213" t="s">
        <v>121</v>
      </c>
      <c r="E98" s="212"/>
      <c r="F98" s="212"/>
      <c r="G98" s="212"/>
      <c r="H98" s="212"/>
      <c r="I98" s="212"/>
      <c r="J98" s="212"/>
      <c r="K98" s="212"/>
      <c r="L98" s="212"/>
      <c r="M98" s="212"/>
      <c r="N98" s="214">
        <f>N766</f>
        <v>0</v>
      </c>
      <c r="O98" s="215"/>
      <c r="P98" s="215"/>
      <c r="Q98" s="215"/>
      <c r="R98" s="216"/>
    </row>
    <row r="99" spans="2:21" s="224" customFormat="1" ht="19.899999999999999" customHeight="1" x14ac:dyDescent="0.3">
      <c r="B99" s="218"/>
      <c r="C99" s="219"/>
      <c r="D99" s="220" t="s">
        <v>122</v>
      </c>
      <c r="E99" s="219"/>
      <c r="F99" s="219"/>
      <c r="G99" s="219"/>
      <c r="H99" s="219"/>
      <c r="I99" s="219"/>
      <c r="J99" s="219"/>
      <c r="K99" s="219"/>
      <c r="L99" s="219"/>
      <c r="M99" s="219"/>
      <c r="N99" s="221">
        <f>N767</f>
        <v>0</v>
      </c>
      <c r="O99" s="222"/>
      <c r="P99" s="222"/>
      <c r="Q99" s="222"/>
      <c r="R99" s="223"/>
    </row>
    <row r="100" spans="2:21" s="224" customFormat="1" ht="19.899999999999999" customHeight="1" x14ac:dyDescent="0.3">
      <c r="B100" s="218"/>
      <c r="C100" s="219"/>
      <c r="D100" s="220" t="s">
        <v>123</v>
      </c>
      <c r="E100" s="219"/>
      <c r="F100" s="219"/>
      <c r="G100" s="219"/>
      <c r="H100" s="219"/>
      <c r="I100" s="219"/>
      <c r="J100" s="219"/>
      <c r="K100" s="219"/>
      <c r="L100" s="219"/>
      <c r="M100" s="219"/>
      <c r="N100" s="221">
        <f>N788</f>
        <v>0</v>
      </c>
      <c r="O100" s="222"/>
      <c r="P100" s="222"/>
      <c r="Q100" s="222"/>
      <c r="R100" s="223"/>
    </row>
    <row r="101" spans="2:21" s="224" customFormat="1" ht="19.899999999999999" customHeight="1" x14ac:dyDescent="0.3">
      <c r="B101" s="218"/>
      <c r="C101" s="219"/>
      <c r="D101" s="220" t="s">
        <v>124</v>
      </c>
      <c r="E101" s="219"/>
      <c r="F101" s="219"/>
      <c r="G101" s="219"/>
      <c r="H101" s="219"/>
      <c r="I101" s="219"/>
      <c r="J101" s="219"/>
      <c r="K101" s="219"/>
      <c r="L101" s="219"/>
      <c r="M101" s="219"/>
      <c r="N101" s="221">
        <f>N798</f>
        <v>0</v>
      </c>
      <c r="O101" s="222"/>
      <c r="P101" s="222"/>
      <c r="Q101" s="222"/>
      <c r="R101" s="223"/>
    </row>
    <row r="102" spans="2:21" s="224" customFormat="1" ht="19.899999999999999" customHeight="1" x14ac:dyDescent="0.3">
      <c r="B102" s="218"/>
      <c r="C102" s="219"/>
      <c r="D102" s="220" t="s">
        <v>125</v>
      </c>
      <c r="E102" s="219"/>
      <c r="F102" s="219"/>
      <c r="G102" s="219"/>
      <c r="H102" s="219"/>
      <c r="I102" s="219"/>
      <c r="J102" s="219"/>
      <c r="K102" s="219"/>
      <c r="L102" s="219"/>
      <c r="M102" s="219"/>
      <c r="N102" s="221">
        <f>N810</f>
        <v>0</v>
      </c>
      <c r="O102" s="222"/>
      <c r="P102" s="222"/>
      <c r="Q102" s="222"/>
      <c r="R102" s="223"/>
    </row>
    <row r="103" spans="2:21" s="224" customFormat="1" ht="19.899999999999999" customHeight="1" x14ac:dyDescent="0.3">
      <c r="B103" s="218"/>
      <c r="C103" s="219"/>
      <c r="D103" s="220" t="s">
        <v>126</v>
      </c>
      <c r="E103" s="219"/>
      <c r="F103" s="219"/>
      <c r="G103" s="219"/>
      <c r="H103" s="219"/>
      <c r="I103" s="219"/>
      <c r="J103" s="219"/>
      <c r="K103" s="219"/>
      <c r="L103" s="219"/>
      <c r="M103" s="219"/>
      <c r="N103" s="221">
        <f>N848</f>
        <v>0</v>
      </c>
      <c r="O103" s="222"/>
      <c r="P103" s="222"/>
      <c r="Q103" s="222"/>
      <c r="R103" s="223"/>
    </row>
    <row r="104" spans="2:21" s="224" customFormat="1" ht="19.899999999999999" customHeight="1" x14ac:dyDescent="0.3">
      <c r="B104" s="218"/>
      <c r="C104" s="219"/>
      <c r="D104" s="220" t="s">
        <v>127</v>
      </c>
      <c r="E104" s="219"/>
      <c r="F104" s="219"/>
      <c r="G104" s="219"/>
      <c r="H104" s="219"/>
      <c r="I104" s="219"/>
      <c r="J104" s="219"/>
      <c r="K104" s="219"/>
      <c r="L104" s="219"/>
      <c r="M104" s="219"/>
      <c r="N104" s="221">
        <f>N882</f>
        <v>0</v>
      </c>
      <c r="O104" s="222"/>
      <c r="P104" s="222"/>
      <c r="Q104" s="222"/>
      <c r="R104" s="223"/>
    </row>
    <row r="105" spans="2:21" s="224" customFormat="1" ht="19.899999999999999" customHeight="1" x14ac:dyDescent="0.3">
      <c r="B105" s="218"/>
      <c r="C105" s="219"/>
      <c r="D105" s="220" t="s">
        <v>128</v>
      </c>
      <c r="E105" s="219"/>
      <c r="F105" s="219"/>
      <c r="G105" s="219"/>
      <c r="H105" s="219"/>
      <c r="I105" s="219"/>
      <c r="J105" s="219"/>
      <c r="K105" s="219"/>
      <c r="L105" s="219"/>
      <c r="M105" s="219"/>
      <c r="N105" s="221">
        <f>N899</f>
        <v>0</v>
      </c>
      <c r="O105" s="222"/>
      <c r="P105" s="222"/>
      <c r="Q105" s="222"/>
      <c r="R105" s="223"/>
    </row>
    <row r="106" spans="2:21" s="224" customFormat="1" ht="19.899999999999999" customHeight="1" x14ac:dyDescent="0.3">
      <c r="B106" s="218"/>
      <c r="C106" s="219"/>
      <c r="D106" s="220" t="s">
        <v>129</v>
      </c>
      <c r="E106" s="219"/>
      <c r="F106" s="219"/>
      <c r="G106" s="219"/>
      <c r="H106" s="219"/>
      <c r="I106" s="219"/>
      <c r="J106" s="219"/>
      <c r="K106" s="219"/>
      <c r="L106" s="219"/>
      <c r="M106" s="219"/>
      <c r="N106" s="221">
        <f>N949</f>
        <v>0</v>
      </c>
      <c r="O106" s="222"/>
      <c r="P106" s="222"/>
      <c r="Q106" s="222"/>
      <c r="R106" s="223"/>
    </row>
    <row r="107" spans="2:21" s="224" customFormat="1" ht="19.899999999999999" customHeight="1" x14ac:dyDescent="0.3">
      <c r="B107" s="218"/>
      <c r="C107" s="219"/>
      <c r="D107" s="220" t="s">
        <v>130</v>
      </c>
      <c r="E107" s="219"/>
      <c r="F107" s="219"/>
      <c r="G107" s="219"/>
      <c r="H107" s="219"/>
      <c r="I107" s="219"/>
      <c r="J107" s="219"/>
      <c r="K107" s="219"/>
      <c r="L107" s="219"/>
      <c r="M107" s="219"/>
      <c r="N107" s="221">
        <f>N969</f>
        <v>0</v>
      </c>
      <c r="O107" s="222"/>
      <c r="P107" s="222"/>
      <c r="Q107" s="222"/>
      <c r="R107" s="223"/>
    </row>
    <row r="108" spans="2:21" s="224" customFormat="1" ht="19.899999999999999" customHeight="1" x14ac:dyDescent="0.3">
      <c r="B108" s="218"/>
      <c r="C108" s="219"/>
      <c r="D108" s="220" t="s">
        <v>131</v>
      </c>
      <c r="E108" s="219"/>
      <c r="F108" s="219"/>
      <c r="G108" s="219"/>
      <c r="H108" s="219"/>
      <c r="I108" s="219"/>
      <c r="J108" s="219"/>
      <c r="K108" s="219"/>
      <c r="L108" s="219"/>
      <c r="M108" s="219"/>
      <c r="N108" s="221">
        <f>N980</f>
        <v>0</v>
      </c>
      <c r="O108" s="222"/>
      <c r="P108" s="222"/>
      <c r="Q108" s="222"/>
      <c r="R108" s="223"/>
    </row>
    <row r="109" spans="2:21" s="162" customFormat="1" ht="21.75" customHeight="1" x14ac:dyDescent="0.3">
      <c r="B109" s="163"/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8"/>
    </row>
    <row r="110" spans="2:21" s="162" customFormat="1" ht="29.25" customHeight="1" x14ac:dyDescent="0.3">
      <c r="B110" s="163"/>
      <c r="C110" s="209" t="s">
        <v>132</v>
      </c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225">
        <v>0</v>
      </c>
      <c r="O110" s="167"/>
      <c r="P110" s="167"/>
      <c r="Q110" s="167"/>
      <c r="R110" s="168"/>
      <c r="T110" s="226"/>
      <c r="U110" s="227" t="s">
        <v>41</v>
      </c>
    </row>
    <row r="111" spans="2:21" s="162" customFormat="1" ht="18" customHeight="1" x14ac:dyDescent="0.3">
      <c r="B111" s="163"/>
      <c r="C111" s="164"/>
      <c r="D111" s="164"/>
      <c r="E111" s="164"/>
      <c r="F111" s="164"/>
      <c r="G111" s="164"/>
      <c r="H111" s="164"/>
      <c r="I111" s="164"/>
      <c r="J111" s="164"/>
      <c r="K111" s="164"/>
      <c r="L111" s="164"/>
      <c r="M111" s="164"/>
      <c r="N111" s="164"/>
      <c r="O111" s="164"/>
      <c r="P111" s="164"/>
      <c r="Q111" s="164"/>
      <c r="R111" s="168"/>
    </row>
    <row r="112" spans="2:21" s="162" customFormat="1" ht="29.25" customHeight="1" x14ac:dyDescent="0.3">
      <c r="B112" s="163"/>
      <c r="C112" s="228" t="s">
        <v>99</v>
      </c>
      <c r="D112" s="183"/>
      <c r="E112" s="183"/>
      <c r="F112" s="183"/>
      <c r="G112" s="183"/>
      <c r="H112" s="183"/>
      <c r="I112" s="183"/>
      <c r="J112" s="183"/>
      <c r="K112" s="183"/>
      <c r="L112" s="229">
        <f>ROUND(SUM(N89+N110),0)</f>
        <v>0</v>
      </c>
      <c r="M112" s="208"/>
      <c r="N112" s="208"/>
      <c r="O112" s="208"/>
      <c r="P112" s="208"/>
      <c r="Q112" s="208"/>
      <c r="R112" s="168"/>
    </row>
    <row r="113" spans="2:18" s="162" customFormat="1" ht="6.95" customHeight="1" x14ac:dyDescent="0.3">
      <c r="B113" s="199"/>
      <c r="C113" s="200"/>
      <c r="D113" s="200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1"/>
    </row>
    <row r="117" spans="2:18" s="162" customFormat="1" ht="6.95" customHeight="1" x14ac:dyDescent="0.3">
      <c r="B117" s="202"/>
      <c r="C117" s="203"/>
      <c r="D117" s="203"/>
      <c r="E117" s="203"/>
      <c r="F117" s="203"/>
      <c r="G117" s="203"/>
      <c r="H117" s="203"/>
      <c r="I117" s="203"/>
      <c r="J117" s="203"/>
      <c r="K117" s="203"/>
      <c r="L117" s="203"/>
      <c r="M117" s="203"/>
      <c r="N117" s="203"/>
      <c r="O117" s="203"/>
      <c r="P117" s="203"/>
      <c r="Q117" s="203"/>
      <c r="R117" s="204"/>
    </row>
    <row r="118" spans="2:18" s="162" customFormat="1" ht="36.950000000000003" customHeight="1" x14ac:dyDescent="0.3">
      <c r="B118" s="163"/>
      <c r="C118" s="155" t="s">
        <v>133</v>
      </c>
      <c r="D118" s="167"/>
      <c r="E118" s="167"/>
      <c r="F118" s="167"/>
      <c r="G118" s="167"/>
      <c r="H118" s="167"/>
      <c r="I118" s="167"/>
      <c r="J118" s="167"/>
      <c r="K118" s="167"/>
      <c r="L118" s="167"/>
      <c r="M118" s="167"/>
      <c r="N118" s="167"/>
      <c r="O118" s="167"/>
      <c r="P118" s="167"/>
      <c r="Q118" s="167"/>
      <c r="R118" s="168"/>
    </row>
    <row r="119" spans="2:18" s="162" customFormat="1" ht="6.95" customHeight="1" x14ac:dyDescent="0.3">
      <c r="B119" s="163"/>
      <c r="C119" s="164"/>
      <c r="D119" s="164"/>
      <c r="E119" s="164"/>
      <c r="F119" s="164"/>
      <c r="G119" s="164"/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8"/>
    </row>
    <row r="120" spans="2:18" s="162" customFormat="1" ht="30" customHeight="1" x14ac:dyDescent="0.3">
      <c r="B120" s="163"/>
      <c r="C120" s="160" t="s">
        <v>16</v>
      </c>
      <c r="D120" s="164"/>
      <c r="E120" s="164"/>
      <c r="F120" s="161" t="str">
        <f>F6</f>
        <v>Revitalizace areálu KOC V Podhájí- Zateplení objektu, Krajská Zdravotní a.s.-Masarykova nemocnice v Ústí n.L., o.z.</v>
      </c>
      <c r="G120" s="167"/>
      <c r="H120" s="167"/>
      <c r="I120" s="167"/>
      <c r="J120" s="167"/>
      <c r="K120" s="167"/>
      <c r="L120" s="167"/>
      <c r="M120" s="167"/>
      <c r="N120" s="167"/>
      <c r="O120" s="167"/>
      <c r="P120" s="167"/>
      <c r="Q120" s="164"/>
      <c r="R120" s="168"/>
    </row>
    <row r="121" spans="2:18" ht="30" customHeight="1" x14ac:dyDescent="0.3">
      <c r="B121" s="154"/>
      <c r="C121" s="160" t="s">
        <v>102</v>
      </c>
      <c r="D121" s="159"/>
      <c r="E121" s="159"/>
      <c r="F121" s="161" t="s">
        <v>103</v>
      </c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9"/>
      <c r="R121" s="157"/>
    </row>
    <row r="122" spans="2:18" s="162" customFormat="1" ht="36.950000000000003" customHeight="1" x14ac:dyDescent="0.3">
      <c r="B122" s="163"/>
      <c r="C122" s="205" t="s">
        <v>104</v>
      </c>
      <c r="D122" s="164"/>
      <c r="E122" s="164"/>
      <c r="F122" s="206" t="str">
        <f>F8</f>
        <v>01 - SO 100.01 - Zateplení fasád</v>
      </c>
      <c r="G122" s="167"/>
      <c r="H122" s="167"/>
      <c r="I122" s="167"/>
      <c r="J122" s="167"/>
      <c r="K122" s="167"/>
      <c r="L122" s="167"/>
      <c r="M122" s="167"/>
      <c r="N122" s="167"/>
      <c r="O122" s="167"/>
      <c r="P122" s="167"/>
      <c r="Q122" s="164"/>
      <c r="R122" s="168"/>
    </row>
    <row r="123" spans="2:18" s="162" customFormat="1" ht="6.95" customHeight="1" x14ac:dyDescent="0.3">
      <c r="B123" s="163"/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  <c r="O123" s="164"/>
      <c r="P123" s="164"/>
      <c r="Q123" s="164"/>
      <c r="R123" s="168"/>
    </row>
    <row r="124" spans="2:18" s="162" customFormat="1" ht="18" customHeight="1" x14ac:dyDescent="0.3">
      <c r="B124" s="163"/>
      <c r="C124" s="160" t="s">
        <v>20</v>
      </c>
      <c r="D124" s="164"/>
      <c r="E124" s="164"/>
      <c r="F124" s="169" t="str">
        <f>F10</f>
        <v>Ústí n.L.</v>
      </c>
      <c r="G124" s="164"/>
      <c r="H124" s="164"/>
      <c r="I124" s="164"/>
      <c r="J124" s="164"/>
      <c r="K124" s="160" t="s">
        <v>22</v>
      </c>
      <c r="L124" s="164"/>
      <c r="M124" s="170" t="str">
        <f>IF(O10="","",O10)</f>
        <v>12.02.2016</v>
      </c>
      <c r="N124" s="167"/>
      <c r="O124" s="167"/>
      <c r="P124" s="167"/>
      <c r="Q124" s="164"/>
      <c r="R124" s="168"/>
    </row>
    <row r="125" spans="2:18" s="162" customFormat="1" ht="6.95" customHeight="1" x14ac:dyDescent="0.3">
      <c r="B125" s="163"/>
      <c r="C125" s="164"/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8"/>
    </row>
    <row r="126" spans="2:18" s="162" customFormat="1" ht="15" x14ac:dyDescent="0.3">
      <c r="B126" s="163"/>
      <c r="C126" s="160" t="s">
        <v>24</v>
      </c>
      <c r="D126" s="164"/>
      <c r="E126" s="164"/>
      <c r="F126" s="169" t="str">
        <f>E13</f>
        <v>Krajská zdravotní a.s. Ústí n.L.</v>
      </c>
      <c r="G126" s="164"/>
      <c r="H126" s="164"/>
      <c r="I126" s="164"/>
      <c r="J126" s="164"/>
      <c r="K126" s="160" t="s">
        <v>30</v>
      </c>
      <c r="L126" s="164"/>
      <c r="M126" s="171" t="str">
        <f>E19</f>
        <v>Ct.Žežulka - Zefraprojekt</v>
      </c>
      <c r="N126" s="167"/>
      <c r="O126" s="167"/>
      <c r="P126" s="167"/>
      <c r="Q126" s="167"/>
      <c r="R126" s="168"/>
    </row>
    <row r="127" spans="2:18" s="162" customFormat="1" ht="14.45" customHeight="1" x14ac:dyDescent="0.3">
      <c r="B127" s="163"/>
      <c r="C127" s="160" t="s">
        <v>28</v>
      </c>
      <c r="D127" s="164"/>
      <c r="E127" s="164"/>
      <c r="F127" s="169" t="str">
        <f>IF(E16="","",E16)</f>
        <v xml:space="preserve"> </v>
      </c>
      <c r="G127" s="164"/>
      <c r="H127" s="164"/>
      <c r="I127" s="164"/>
      <c r="J127" s="164"/>
      <c r="K127" s="160" t="s">
        <v>34</v>
      </c>
      <c r="L127" s="164"/>
      <c r="M127" s="171" t="str">
        <f>E22</f>
        <v>STAPO UL s.r.o.</v>
      </c>
      <c r="N127" s="167"/>
      <c r="O127" s="167"/>
      <c r="P127" s="167"/>
      <c r="Q127" s="167"/>
      <c r="R127" s="168"/>
    </row>
    <row r="128" spans="2:18" s="162" customFormat="1" ht="10.35" customHeight="1" x14ac:dyDescent="0.3">
      <c r="B128" s="163"/>
      <c r="C128" s="164"/>
      <c r="D128" s="164"/>
      <c r="E128" s="164"/>
      <c r="F128" s="164"/>
      <c r="G128" s="164"/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8"/>
    </row>
    <row r="129" spans="2:65" s="238" customFormat="1" ht="29.25" customHeight="1" x14ac:dyDescent="0.3">
      <c r="B129" s="230"/>
      <c r="C129" s="231" t="s">
        <v>134</v>
      </c>
      <c r="D129" s="232" t="s">
        <v>135</v>
      </c>
      <c r="E129" s="232" t="s">
        <v>59</v>
      </c>
      <c r="F129" s="233" t="s">
        <v>136</v>
      </c>
      <c r="G129" s="234"/>
      <c r="H129" s="234"/>
      <c r="I129" s="234"/>
      <c r="J129" s="232" t="s">
        <v>137</v>
      </c>
      <c r="K129" s="232" t="s">
        <v>138</v>
      </c>
      <c r="L129" s="235" t="s">
        <v>139</v>
      </c>
      <c r="M129" s="234"/>
      <c r="N129" s="233" t="s">
        <v>110</v>
      </c>
      <c r="O129" s="234"/>
      <c r="P129" s="234"/>
      <c r="Q129" s="236"/>
      <c r="R129" s="237"/>
      <c r="T129" s="239" t="s">
        <v>140</v>
      </c>
      <c r="U129" s="240" t="s">
        <v>41</v>
      </c>
      <c r="V129" s="240" t="s">
        <v>141</v>
      </c>
      <c r="W129" s="240" t="s">
        <v>142</v>
      </c>
      <c r="X129" s="240" t="s">
        <v>143</v>
      </c>
      <c r="Y129" s="240" t="s">
        <v>144</v>
      </c>
      <c r="Z129" s="240" t="s">
        <v>145</v>
      </c>
      <c r="AA129" s="241" t="s">
        <v>146</v>
      </c>
    </row>
    <row r="130" spans="2:65" s="162" customFormat="1" ht="29.25" customHeight="1" x14ac:dyDescent="0.35">
      <c r="B130" s="163"/>
      <c r="C130" s="242" t="s">
        <v>106</v>
      </c>
      <c r="D130" s="164"/>
      <c r="E130" s="164"/>
      <c r="F130" s="164"/>
      <c r="G130" s="164"/>
      <c r="H130" s="164"/>
      <c r="I130" s="164"/>
      <c r="J130" s="164"/>
      <c r="K130" s="164"/>
      <c r="L130" s="164"/>
      <c r="M130" s="164"/>
      <c r="N130" s="243">
        <f>BK130</f>
        <v>0</v>
      </c>
      <c r="O130" s="244"/>
      <c r="P130" s="244"/>
      <c r="Q130" s="244"/>
      <c r="R130" s="168"/>
      <c r="T130" s="245"/>
      <c r="U130" s="173"/>
      <c r="V130" s="173"/>
      <c r="W130" s="246">
        <f>W131+W766</f>
        <v>12903.201238</v>
      </c>
      <c r="X130" s="173"/>
      <c r="Y130" s="246">
        <f>Y131+Y766</f>
        <v>264.67999888999998</v>
      </c>
      <c r="Z130" s="173"/>
      <c r="AA130" s="247">
        <f>AA131+AA766</f>
        <v>180.59580245000001</v>
      </c>
      <c r="AT130" s="150" t="s">
        <v>76</v>
      </c>
      <c r="AU130" s="150" t="s">
        <v>112</v>
      </c>
      <c r="BK130" s="248">
        <f>BK131+BK766</f>
        <v>0</v>
      </c>
    </row>
    <row r="131" spans="2:65" s="254" customFormat="1" ht="37.35" customHeight="1" x14ac:dyDescent="0.35">
      <c r="B131" s="249"/>
      <c r="C131" s="250"/>
      <c r="D131" s="251" t="s">
        <v>113</v>
      </c>
      <c r="E131" s="251"/>
      <c r="F131" s="251"/>
      <c r="G131" s="251"/>
      <c r="H131" s="251"/>
      <c r="I131" s="251"/>
      <c r="J131" s="251"/>
      <c r="K131" s="251"/>
      <c r="L131" s="251"/>
      <c r="M131" s="251"/>
      <c r="N131" s="252">
        <f>BK131</f>
        <v>0</v>
      </c>
      <c r="O131" s="214"/>
      <c r="P131" s="214"/>
      <c r="Q131" s="214"/>
      <c r="R131" s="253"/>
      <c r="T131" s="255"/>
      <c r="U131" s="250"/>
      <c r="V131" s="250"/>
      <c r="W131" s="256">
        <f>W132+W161+W166+W171+W594+W754+W764</f>
        <v>11744.648791</v>
      </c>
      <c r="X131" s="250"/>
      <c r="Y131" s="256">
        <f>Y132+Y161+Y166+Y171+Y594+Y754+Y764</f>
        <v>254.65123958999999</v>
      </c>
      <c r="Z131" s="250"/>
      <c r="AA131" s="257">
        <f>AA132+AA161+AA166+AA171+AA594+AA754+AA764</f>
        <v>141.261021</v>
      </c>
      <c r="AR131" s="258" t="s">
        <v>33</v>
      </c>
      <c r="AT131" s="259" t="s">
        <v>76</v>
      </c>
      <c r="AU131" s="259" t="s">
        <v>77</v>
      </c>
      <c r="AY131" s="258" t="s">
        <v>147</v>
      </c>
      <c r="BK131" s="260">
        <f>BK132+BK161+BK166+BK171+BK594+BK754+BK764</f>
        <v>0</v>
      </c>
    </row>
    <row r="132" spans="2:65" s="254" customFormat="1" ht="19.899999999999999" customHeight="1" x14ac:dyDescent="0.3">
      <c r="B132" s="249"/>
      <c r="C132" s="250"/>
      <c r="D132" s="261" t="s">
        <v>114</v>
      </c>
      <c r="E132" s="261"/>
      <c r="F132" s="261"/>
      <c r="G132" s="261"/>
      <c r="H132" s="261"/>
      <c r="I132" s="261"/>
      <c r="J132" s="261"/>
      <c r="K132" s="261"/>
      <c r="L132" s="261"/>
      <c r="M132" s="261"/>
      <c r="N132" s="262">
        <f>BK132</f>
        <v>0</v>
      </c>
      <c r="O132" s="263"/>
      <c r="P132" s="263"/>
      <c r="Q132" s="263"/>
      <c r="R132" s="253"/>
      <c r="T132" s="255"/>
      <c r="U132" s="250"/>
      <c r="V132" s="250"/>
      <c r="W132" s="256">
        <f>SUM(W133:W160)</f>
        <v>387.55228399999999</v>
      </c>
      <c r="X132" s="250"/>
      <c r="Y132" s="256">
        <f>SUM(Y133:Y160)</f>
        <v>0</v>
      </c>
      <c r="Z132" s="250"/>
      <c r="AA132" s="257">
        <f>SUM(AA133:AA160)</f>
        <v>23.320819999999998</v>
      </c>
      <c r="AR132" s="258" t="s">
        <v>33</v>
      </c>
      <c r="AT132" s="259" t="s">
        <v>76</v>
      </c>
      <c r="AU132" s="259" t="s">
        <v>33</v>
      </c>
      <c r="AY132" s="258" t="s">
        <v>147</v>
      </c>
      <c r="BK132" s="260">
        <f>SUM(BK133:BK160)</f>
        <v>0</v>
      </c>
    </row>
    <row r="133" spans="2:65" s="162" customFormat="1" ht="31.5" customHeight="1" x14ac:dyDescent="0.3">
      <c r="B133" s="163"/>
      <c r="C133" s="264" t="s">
        <v>33</v>
      </c>
      <c r="D133" s="264" t="s">
        <v>148</v>
      </c>
      <c r="E133" s="265" t="s">
        <v>149</v>
      </c>
      <c r="F133" s="266" t="s">
        <v>150</v>
      </c>
      <c r="G133" s="267"/>
      <c r="H133" s="267"/>
      <c r="I133" s="267"/>
      <c r="J133" s="268" t="s">
        <v>151</v>
      </c>
      <c r="K133" s="269">
        <v>42.62</v>
      </c>
      <c r="L133" s="339"/>
      <c r="M133" s="340"/>
      <c r="N133" s="270">
        <f>ROUND(L133*K133,2)</f>
        <v>0</v>
      </c>
      <c r="O133" s="267"/>
      <c r="P133" s="267"/>
      <c r="Q133" s="267"/>
      <c r="R133" s="168"/>
      <c r="T133" s="271" t="s">
        <v>3</v>
      </c>
      <c r="U133" s="272" t="s">
        <v>42</v>
      </c>
      <c r="V133" s="273">
        <v>0.16</v>
      </c>
      <c r="W133" s="273">
        <f>V133*K133</f>
        <v>6.8191999999999995</v>
      </c>
      <c r="X133" s="273">
        <v>0</v>
      </c>
      <c r="Y133" s="273">
        <f>X133*K133</f>
        <v>0</v>
      </c>
      <c r="Z133" s="273">
        <v>0.255</v>
      </c>
      <c r="AA133" s="274">
        <f>Z133*K133</f>
        <v>10.8681</v>
      </c>
      <c r="AR133" s="150" t="s">
        <v>152</v>
      </c>
      <c r="AT133" s="150" t="s">
        <v>148</v>
      </c>
      <c r="AU133" s="150" t="s">
        <v>86</v>
      </c>
      <c r="AY133" s="150" t="s">
        <v>147</v>
      </c>
      <c r="BE133" s="275">
        <f>IF(U133="základní",N133,0)</f>
        <v>0</v>
      </c>
      <c r="BF133" s="275">
        <f>IF(U133="snížená",N133,0)</f>
        <v>0</v>
      </c>
      <c r="BG133" s="275">
        <f>IF(U133="zákl. přenesená",N133,0)</f>
        <v>0</v>
      </c>
      <c r="BH133" s="275">
        <f>IF(U133="sníž. přenesená",N133,0)</f>
        <v>0</v>
      </c>
      <c r="BI133" s="275">
        <f>IF(U133="nulová",N133,0)</f>
        <v>0</v>
      </c>
      <c r="BJ133" s="150" t="s">
        <v>33</v>
      </c>
      <c r="BK133" s="275">
        <f>ROUND(L133*K133,2)</f>
        <v>0</v>
      </c>
      <c r="BL133" s="150" t="s">
        <v>152</v>
      </c>
      <c r="BM133" s="150" t="s">
        <v>153</v>
      </c>
    </row>
    <row r="134" spans="2:65" s="283" customFormat="1" ht="22.5" customHeight="1" x14ac:dyDescent="0.3">
      <c r="B134" s="276"/>
      <c r="C134" s="277"/>
      <c r="D134" s="277"/>
      <c r="E134" s="278" t="s">
        <v>3</v>
      </c>
      <c r="F134" s="279" t="s">
        <v>154</v>
      </c>
      <c r="G134" s="280"/>
      <c r="H134" s="280"/>
      <c r="I134" s="280"/>
      <c r="J134" s="277"/>
      <c r="K134" s="281" t="s">
        <v>3</v>
      </c>
      <c r="L134" s="277"/>
      <c r="M134" s="277"/>
      <c r="N134" s="277"/>
      <c r="O134" s="277"/>
      <c r="P134" s="277"/>
      <c r="Q134" s="277"/>
      <c r="R134" s="282"/>
      <c r="T134" s="284"/>
      <c r="U134" s="277"/>
      <c r="V134" s="277"/>
      <c r="W134" s="277"/>
      <c r="X134" s="277"/>
      <c r="Y134" s="277"/>
      <c r="Z134" s="277"/>
      <c r="AA134" s="285"/>
      <c r="AT134" s="286" t="s">
        <v>155</v>
      </c>
      <c r="AU134" s="286" t="s">
        <v>86</v>
      </c>
      <c r="AV134" s="283" t="s">
        <v>33</v>
      </c>
      <c r="AW134" s="283" t="s">
        <v>32</v>
      </c>
      <c r="AX134" s="283" t="s">
        <v>77</v>
      </c>
      <c r="AY134" s="286" t="s">
        <v>147</v>
      </c>
    </row>
    <row r="135" spans="2:65" s="294" customFormat="1" ht="31.5" customHeight="1" x14ac:dyDescent="0.3">
      <c r="B135" s="287"/>
      <c r="C135" s="288"/>
      <c r="D135" s="288"/>
      <c r="E135" s="289" t="s">
        <v>3</v>
      </c>
      <c r="F135" s="290" t="s">
        <v>156</v>
      </c>
      <c r="G135" s="291"/>
      <c r="H135" s="291"/>
      <c r="I135" s="291"/>
      <c r="J135" s="288"/>
      <c r="K135" s="292">
        <v>42.62</v>
      </c>
      <c r="L135" s="288"/>
      <c r="M135" s="288"/>
      <c r="N135" s="288"/>
      <c r="O135" s="288"/>
      <c r="P135" s="288"/>
      <c r="Q135" s="288"/>
      <c r="R135" s="293"/>
      <c r="T135" s="295"/>
      <c r="U135" s="288"/>
      <c r="V135" s="288"/>
      <c r="W135" s="288"/>
      <c r="X135" s="288"/>
      <c r="Y135" s="288"/>
      <c r="Z135" s="288"/>
      <c r="AA135" s="296"/>
      <c r="AT135" s="297" t="s">
        <v>155</v>
      </c>
      <c r="AU135" s="297" t="s">
        <v>86</v>
      </c>
      <c r="AV135" s="294" t="s">
        <v>86</v>
      </c>
      <c r="AW135" s="294" t="s">
        <v>32</v>
      </c>
      <c r="AX135" s="294" t="s">
        <v>77</v>
      </c>
      <c r="AY135" s="297" t="s">
        <v>147</v>
      </c>
    </row>
    <row r="136" spans="2:65" s="305" customFormat="1" ht="22.5" customHeight="1" x14ac:dyDescent="0.3">
      <c r="B136" s="298"/>
      <c r="C136" s="299"/>
      <c r="D136" s="299"/>
      <c r="E136" s="300" t="s">
        <v>3</v>
      </c>
      <c r="F136" s="301" t="s">
        <v>157</v>
      </c>
      <c r="G136" s="302"/>
      <c r="H136" s="302"/>
      <c r="I136" s="302"/>
      <c r="J136" s="299"/>
      <c r="K136" s="303">
        <v>42.62</v>
      </c>
      <c r="L136" s="299"/>
      <c r="M136" s="299"/>
      <c r="N136" s="299"/>
      <c r="O136" s="299"/>
      <c r="P136" s="299"/>
      <c r="Q136" s="299"/>
      <c r="R136" s="304"/>
      <c r="T136" s="306"/>
      <c r="U136" s="299"/>
      <c r="V136" s="299"/>
      <c r="W136" s="299"/>
      <c r="X136" s="299"/>
      <c r="Y136" s="299"/>
      <c r="Z136" s="299"/>
      <c r="AA136" s="307"/>
      <c r="AT136" s="308" t="s">
        <v>155</v>
      </c>
      <c r="AU136" s="308" t="s">
        <v>86</v>
      </c>
      <c r="AV136" s="305" t="s">
        <v>152</v>
      </c>
      <c r="AW136" s="305" t="s">
        <v>32</v>
      </c>
      <c r="AX136" s="305" t="s">
        <v>33</v>
      </c>
      <c r="AY136" s="308" t="s">
        <v>147</v>
      </c>
    </row>
    <row r="137" spans="2:65" s="162" customFormat="1" ht="31.5" customHeight="1" x14ac:dyDescent="0.3">
      <c r="B137" s="163"/>
      <c r="C137" s="264" t="s">
        <v>86</v>
      </c>
      <c r="D137" s="264" t="s">
        <v>148</v>
      </c>
      <c r="E137" s="265" t="s">
        <v>158</v>
      </c>
      <c r="F137" s="266" t="s">
        <v>159</v>
      </c>
      <c r="G137" s="267"/>
      <c r="H137" s="267"/>
      <c r="I137" s="267"/>
      <c r="J137" s="268" t="s">
        <v>151</v>
      </c>
      <c r="K137" s="269">
        <v>67.311999999999998</v>
      </c>
      <c r="L137" s="339"/>
      <c r="M137" s="340"/>
      <c r="N137" s="270">
        <f>ROUND(L137*K137,2)</f>
        <v>0</v>
      </c>
      <c r="O137" s="267"/>
      <c r="P137" s="267"/>
      <c r="Q137" s="267"/>
      <c r="R137" s="168"/>
      <c r="T137" s="271" t="s">
        <v>3</v>
      </c>
      <c r="U137" s="272" t="s">
        <v>42</v>
      </c>
      <c r="V137" s="273">
        <v>0.2</v>
      </c>
      <c r="W137" s="273">
        <f>V137*K137</f>
        <v>13.462400000000001</v>
      </c>
      <c r="X137" s="273">
        <v>0</v>
      </c>
      <c r="Y137" s="273">
        <f>X137*K137</f>
        <v>0</v>
      </c>
      <c r="Z137" s="273">
        <v>0.185</v>
      </c>
      <c r="AA137" s="274">
        <f>Z137*K137</f>
        <v>12.452719999999999</v>
      </c>
      <c r="AR137" s="150" t="s">
        <v>152</v>
      </c>
      <c r="AT137" s="150" t="s">
        <v>148</v>
      </c>
      <c r="AU137" s="150" t="s">
        <v>86</v>
      </c>
      <c r="AY137" s="150" t="s">
        <v>147</v>
      </c>
      <c r="BE137" s="275">
        <f>IF(U137="základní",N137,0)</f>
        <v>0</v>
      </c>
      <c r="BF137" s="275">
        <f>IF(U137="snížená",N137,0)</f>
        <v>0</v>
      </c>
      <c r="BG137" s="275">
        <f>IF(U137="zákl. přenesená",N137,0)</f>
        <v>0</v>
      </c>
      <c r="BH137" s="275">
        <f>IF(U137="sníž. přenesená",N137,0)</f>
        <v>0</v>
      </c>
      <c r="BI137" s="275">
        <f>IF(U137="nulová",N137,0)</f>
        <v>0</v>
      </c>
      <c r="BJ137" s="150" t="s">
        <v>33</v>
      </c>
      <c r="BK137" s="275">
        <f>ROUND(L137*K137,2)</f>
        <v>0</v>
      </c>
      <c r="BL137" s="150" t="s">
        <v>152</v>
      </c>
      <c r="BM137" s="150" t="s">
        <v>160</v>
      </c>
    </row>
    <row r="138" spans="2:65" s="283" customFormat="1" ht="31.5" customHeight="1" x14ac:dyDescent="0.3">
      <c r="B138" s="276"/>
      <c r="C138" s="277"/>
      <c r="D138" s="277"/>
      <c r="E138" s="278" t="s">
        <v>3</v>
      </c>
      <c r="F138" s="279" t="s">
        <v>161</v>
      </c>
      <c r="G138" s="280"/>
      <c r="H138" s="280"/>
      <c r="I138" s="280"/>
      <c r="J138" s="277"/>
      <c r="K138" s="281" t="s">
        <v>3</v>
      </c>
      <c r="L138" s="277"/>
      <c r="M138" s="277"/>
      <c r="N138" s="277"/>
      <c r="O138" s="277"/>
      <c r="P138" s="277"/>
      <c r="Q138" s="277"/>
      <c r="R138" s="282"/>
      <c r="T138" s="284"/>
      <c r="U138" s="277"/>
      <c r="V138" s="277"/>
      <c r="W138" s="277"/>
      <c r="X138" s="277"/>
      <c r="Y138" s="277"/>
      <c r="Z138" s="277"/>
      <c r="AA138" s="285"/>
      <c r="AT138" s="286" t="s">
        <v>155</v>
      </c>
      <c r="AU138" s="286" t="s">
        <v>86</v>
      </c>
      <c r="AV138" s="283" t="s">
        <v>33</v>
      </c>
      <c r="AW138" s="283" t="s">
        <v>32</v>
      </c>
      <c r="AX138" s="283" t="s">
        <v>77</v>
      </c>
      <c r="AY138" s="286" t="s">
        <v>147</v>
      </c>
    </row>
    <row r="139" spans="2:65" s="294" customFormat="1" ht="44.25" customHeight="1" x14ac:dyDescent="0.3">
      <c r="B139" s="287"/>
      <c r="C139" s="288"/>
      <c r="D139" s="288"/>
      <c r="E139" s="289" t="s">
        <v>3</v>
      </c>
      <c r="F139" s="290" t="s">
        <v>162</v>
      </c>
      <c r="G139" s="291"/>
      <c r="H139" s="291"/>
      <c r="I139" s="291"/>
      <c r="J139" s="288"/>
      <c r="K139" s="292">
        <v>45.932000000000002</v>
      </c>
      <c r="L139" s="288"/>
      <c r="M139" s="288"/>
      <c r="N139" s="288"/>
      <c r="O139" s="288"/>
      <c r="P139" s="288"/>
      <c r="Q139" s="288"/>
      <c r="R139" s="293"/>
      <c r="T139" s="295"/>
      <c r="U139" s="288"/>
      <c r="V139" s="288"/>
      <c r="W139" s="288"/>
      <c r="X139" s="288"/>
      <c r="Y139" s="288"/>
      <c r="Z139" s="288"/>
      <c r="AA139" s="296"/>
      <c r="AT139" s="297" t="s">
        <v>155</v>
      </c>
      <c r="AU139" s="297" t="s">
        <v>86</v>
      </c>
      <c r="AV139" s="294" t="s">
        <v>86</v>
      </c>
      <c r="AW139" s="294" t="s">
        <v>32</v>
      </c>
      <c r="AX139" s="294" t="s">
        <v>77</v>
      </c>
      <c r="AY139" s="297" t="s">
        <v>147</v>
      </c>
    </row>
    <row r="140" spans="2:65" s="316" customFormat="1" ht="22.5" customHeight="1" x14ac:dyDescent="0.3">
      <c r="B140" s="309"/>
      <c r="C140" s="310"/>
      <c r="D140" s="310"/>
      <c r="E140" s="311" t="s">
        <v>3</v>
      </c>
      <c r="F140" s="312" t="s">
        <v>163</v>
      </c>
      <c r="G140" s="313"/>
      <c r="H140" s="313"/>
      <c r="I140" s="313"/>
      <c r="J140" s="310"/>
      <c r="K140" s="314">
        <v>45.932000000000002</v>
      </c>
      <c r="L140" s="310"/>
      <c r="M140" s="310"/>
      <c r="N140" s="310"/>
      <c r="O140" s="310"/>
      <c r="P140" s="310"/>
      <c r="Q140" s="310"/>
      <c r="R140" s="315"/>
      <c r="T140" s="317"/>
      <c r="U140" s="310"/>
      <c r="V140" s="310"/>
      <c r="W140" s="310"/>
      <c r="X140" s="310"/>
      <c r="Y140" s="310"/>
      <c r="Z140" s="310"/>
      <c r="AA140" s="318"/>
      <c r="AT140" s="319" t="s">
        <v>155</v>
      </c>
      <c r="AU140" s="319" t="s">
        <v>86</v>
      </c>
      <c r="AV140" s="316" t="s">
        <v>164</v>
      </c>
      <c r="AW140" s="316" t="s">
        <v>32</v>
      </c>
      <c r="AX140" s="316" t="s">
        <v>77</v>
      </c>
      <c r="AY140" s="319" t="s">
        <v>147</v>
      </c>
    </row>
    <row r="141" spans="2:65" s="283" customFormat="1" ht="22.5" customHeight="1" x14ac:dyDescent="0.3">
      <c r="B141" s="276"/>
      <c r="C141" s="277"/>
      <c r="D141" s="277"/>
      <c r="E141" s="278" t="s">
        <v>3</v>
      </c>
      <c r="F141" s="320" t="s">
        <v>154</v>
      </c>
      <c r="G141" s="280"/>
      <c r="H141" s="280"/>
      <c r="I141" s="280"/>
      <c r="J141" s="277"/>
      <c r="K141" s="281" t="s">
        <v>3</v>
      </c>
      <c r="L141" s="277"/>
      <c r="M141" s="277"/>
      <c r="N141" s="277"/>
      <c r="O141" s="277"/>
      <c r="P141" s="277"/>
      <c r="Q141" s="277"/>
      <c r="R141" s="282"/>
      <c r="T141" s="284"/>
      <c r="U141" s="277"/>
      <c r="V141" s="277"/>
      <c r="W141" s="277"/>
      <c r="X141" s="277"/>
      <c r="Y141" s="277"/>
      <c r="Z141" s="277"/>
      <c r="AA141" s="285"/>
      <c r="AT141" s="286" t="s">
        <v>155</v>
      </c>
      <c r="AU141" s="286" t="s">
        <v>86</v>
      </c>
      <c r="AV141" s="283" t="s">
        <v>33</v>
      </c>
      <c r="AW141" s="283" t="s">
        <v>32</v>
      </c>
      <c r="AX141" s="283" t="s">
        <v>77</v>
      </c>
      <c r="AY141" s="286" t="s">
        <v>147</v>
      </c>
    </row>
    <row r="142" spans="2:65" s="294" customFormat="1" ht="31.5" customHeight="1" x14ac:dyDescent="0.3">
      <c r="B142" s="287"/>
      <c r="C142" s="288"/>
      <c r="D142" s="288"/>
      <c r="E142" s="289" t="s">
        <v>3</v>
      </c>
      <c r="F142" s="290" t="s">
        <v>165</v>
      </c>
      <c r="G142" s="291"/>
      <c r="H142" s="291"/>
      <c r="I142" s="291"/>
      <c r="J142" s="288"/>
      <c r="K142" s="292">
        <v>21.38</v>
      </c>
      <c r="L142" s="288"/>
      <c r="M142" s="288"/>
      <c r="N142" s="288"/>
      <c r="O142" s="288"/>
      <c r="P142" s="288"/>
      <c r="Q142" s="288"/>
      <c r="R142" s="293"/>
      <c r="T142" s="295"/>
      <c r="U142" s="288"/>
      <c r="V142" s="288"/>
      <c r="W142" s="288"/>
      <c r="X142" s="288"/>
      <c r="Y142" s="288"/>
      <c r="Z142" s="288"/>
      <c r="AA142" s="296"/>
      <c r="AT142" s="297" t="s">
        <v>155</v>
      </c>
      <c r="AU142" s="297" t="s">
        <v>86</v>
      </c>
      <c r="AV142" s="294" t="s">
        <v>86</v>
      </c>
      <c r="AW142" s="294" t="s">
        <v>32</v>
      </c>
      <c r="AX142" s="294" t="s">
        <v>77</v>
      </c>
      <c r="AY142" s="297" t="s">
        <v>147</v>
      </c>
    </row>
    <row r="143" spans="2:65" s="316" customFormat="1" ht="22.5" customHeight="1" x14ac:dyDescent="0.3">
      <c r="B143" s="309"/>
      <c r="C143" s="310"/>
      <c r="D143" s="310"/>
      <c r="E143" s="311" t="s">
        <v>3</v>
      </c>
      <c r="F143" s="312" t="s">
        <v>163</v>
      </c>
      <c r="G143" s="313"/>
      <c r="H143" s="313"/>
      <c r="I143" s="313"/>
      <c r="J143" s="310"/>
      <c r="K143" s="314">
        <v>21.38</v>
      </c>
      <c r="L143" s="310"/>
      <c r="M143" s="310"/>
      <c r="N143" s="310"/>
      <c r="O143" s="310"/>
      <c r="P143" s="310"/>
      <c r="Q143" s="310"/>
      <c r="R143" s="315"/>
      <c r="T143" s="317"/>
      <c r="U143" s="310"/>
      <c r="V143" s="310"/>
      <c r="W143" s="310"/>
      <c r="X143" s="310"/>
      <c r="Y143" s="310"/>
      <c r="Z143" s="310"/>
      <c r="AA143" s="318"/>
      <c r="AT143" s="319" t="s">
        <v>155</v>
      </c>
      <c r="AU143" s="319" t="s">
        <v>86</v>
      </c>
      <c r="AV143" s="316" t="s">
        <v>164</v>
      </c>
      <c r="AW143" s="316" t="s">
        <v>32</v>
      </c>
      <c r="AX143" s="316" t="s">
        <v>77</v>
      </c>
      <c r="AY143" s="319" t="s">
        <v>147</v>
      </c>
    </row>
    <row r="144" spans="2:65" s="305" customFormat="1" ht="22.5" customHeight="1" x14ac:dyDescent="0.3">
      <c r="B144" s="298"/>
      <c r="C144" s="299"/>
      <c r="D144" s="299"/>
      <c r="E144" s="300" t="s">
        <v>3</v>
      </c>
      <c r="F144" s="301" t="s">
        <v>157</v>
      </c>
      <c r="G144" s="302"/>
      <c r="H144" s="302"/>
      <c r="I144" s="302"/>
      <c r="J144" s="299"/>
      <c r="K144" s="303">
        <v>67.311999999999998</v>
      </c>
      <c r="L144" s="299"/>
      <c r="M144" s="299"/>
      <c r="N144" s="299"/>
      <c r="O144" s="299"/>
      <c r="P144" s="299"/>
      <c r="Q144" s="299"/>
      <c r="R144" s="304"/>
      <c r="T144" s="306"/>
      <c r="U144" s="299"/>
      <c r="V144" s="299"/>
      <c r="W144" s="299"/>
      <c r="X144" s="299"/>
      <c r="Y144" s="299"/>
      <c r="Z144" s="299"/>
      <c r="AA144" s="307"/>
      <c r="AT144" s="308" t="s">
        <v>155</v>
      </c>
      <c r="AU144" s="308" t="s">
        <v>86</v>
      </c>
      <c r="AV144" s="305" t="s">
        <v>152</v>
      </c>
      <c r="AW144" s="305" t="s">
        <v>32</v>
      </c>
      <c r="AX144" s="305" t="s">
        <v>33</v>
      </c>
      <c r="AY144" s="308" t="s">
        <v>147</v>
      </c>
    </row>
    <row r="145" spans="2:65" s="162" customFormat="1" ht="31.5" customHeight="1" x14ac:dyDescent="0.3">
      <c r="B145" s="163"/>
      <c r="C145" s="264" t="s">
        <v>164</v>
      </c>
      <c r="D145" s="264" t="s">
        <v>148</v>
      </c>
      <c r="E145" s="265" t="s">
        <v>166</v>
      </c>
      <c r="F145" s="266" t="s">
        <v>167</v>
      </c>
      <c r="G145" s="267"/>
      <c r="H145" s="267"/>
      <c r="I145" s="267"/>
      <c r="J145" s="268" t="s">
        <v>168</v>
      </c>
      <c r="K145" s="269">
        <v>18.373000000000001</v>
      </c>
      <c r="L145" s="339"/>
      <c r="M145" s="340"/>
      <c r="N145" s="270">
        <f>ROUND(L145*K145,2)</f>
        <v>0</v>
      </c>
      <c r="O145" s="267"/>
      <c r="P145" s="267"/>
      <c r="Q145" s="267"/>
      <c r="R145" s="168"/>
      <c r="T145" s="271" t="s">
        <v>3</v>
      </c>
      <c r="U145" s="272" t="s">
        <v>42</v>
      </c>
      <c r="V145" s="273">
        <v>2.94</v>
      </c>
      <c r="W145" s="273">
        <f>V145*K145</f>
        <v>54.016620000000003</v>
      </c>
      <c r="X145" s="273">
        <v>0</v>
      </c>
      <c r="Y145" s="273">
        <f>X145*K145</f>
        <v>0</v>
      </c>
      <c r="Z145" s="273">
        <v>0</v>
      </c>
      <c r="AA145" s="274">
        <f>Z145*K145</f>
        <v>0</v>
      </c>
      <c r="AR145" s="150" t="s">
        <v>152</v>
      </c>
      <c r="AT145" s="150" t="s">
        <v>148</v>
      </c>
      <c r="AU145" s="150" t="s">
        <v>86</v>
      </c>
      <c r="AY145" s="150" t="s">
        <v>147</v>
      </c>
      <c r="BE145" s="275">
        <f>IF(U145="základní",N145,0)</f>
        <v>0</v>
      </c>
      <c r="BF145" s="275">
        <f>IF(U145="snížená",N145,0)</f>
        <v>0</v>
      </c>
      <c r="BG145" s="275">
        <f>IF(U145="zákl. přenesená",N145,0)</f>
        <v>0</v>
      </c>
      <c r="BH145" s="275">
        <f>IF(U145="sníž. přenesená",N145,0)</f>
        <v>0</v>
      </c>
      <c r="BI145" s="275">
        <f>IF(U145="nulová",N145,0)</f>
        <v>0</v>
      </c>
      <c r="BJ145" s="150" t="s">
        <v>33</v>
      </c>
      <c r="BK145" s="275">
        <f>ROUND(L145*K145,2)</f>
        <v>0</v>
      </c>
      <c r="BL145" s="150" t="s">
        <v>152</v>
      </c>
      <c r="BM145" s="150" t="s">
        <v>169</v>
      </c>
    </row>
    <row r="146" spans="2:65" s="283" customFormat="1" ht="31.5" customHeight="1" x14ac:dyDescent="0.3">
      <c r="B146" s="276"/>
      <c r="C146" s="277"/>
      <c r="D146" s="277"/>
      <c r="E146" s="278" t="s">
        <v>3</v>
      </c>
      <c r="F146" s="279" t="s">
        <v>161</v>
      </c>
      <c r="G146" s="280"/>
      <c r="H146" s="280"/>
      <c r="I146" s="280"/>
      <c r="J146" s="277"/>
      <c r="K146" s="281" t="s">
        <v>3</v>
      </c>
      <c r="L146" s="277"/>
      <c r="M146" s="277"/>
      <c r="N146" s="277"/>
      <c r="O146" s="277"/>
      <c r="P146" s="277"/>
      <c r="Q146" s="277"/>
      <c r="R146" s="282"/>
      <c r="T146" s="284"/>
      <c r="U146" s="277"/>
      <c r="V146" s="277"/>
      <c r="W146" s="277"/>
      <c r="X146" s="277"/>
      <c r="Y146" s="277"/>
      <c r="Z146" s="277"/>
      <c r="AA146" s="285"/>
      <c r="AT146" s="286" t="s">
        <v>155</v>
      </c>
      <c r="AU146" s="286" t="s">
        <v>86</v>
      </c>
      <c r="AV146" s="283" t="s">
        <v>33</v>
      </c>
      <c r="AW146" s="283" t="s">
        <v>32</v>
      </c>
      <c r="AX146" s="283" t="s">
        <v>77</v>
      </c>
      <c r="AY146" s="286" t="s">
        <v>147</v>
      </c>
    </row>
    <row r="147" spans="2:65" s="294" customFormat="1" ht="31.5" customHeight="1" x14ac:dyDescent="0.3">
      <c r="B147" s="287"/>
      <c r="C147" s="288"/>
      <c r="D147" s="288"/>
      <c r="E147" s="289" t="s">
        <v>3</v>
      </c>
      <c r="F147" s="290" t="s">
        <v>170</v>
      </c>
      <c r="G147" s="291"/>
      <c r="H147" s="291"/>
      <c r="I147" s="291"/>
      <c r="J147" s="288"/>
      <c r="K147" s="292">
        <v>22.966000000000001</v>
      </c>
      <c r="L147" s="288"/>
      <c r="M147" s="288"/>
      <c r="N147" s="288"/>
      <c r="O147" s="288"/>
      <c r="P147" s="288"/>
      <c r="Q147" s="288"/>
      <c r="R147" s="293"/>
      <c r="T147" s="295"/>
      <c r="U147" s="288"/>
      <c r="V147" s="288"/>
      <c r="W147" s="288"/>
      <c r="X147" s="288"/>
      <c r="Y147" s="288"/>
      <c r="Z147" s="288"/>
      <c r="AA147" s="296"/>
      <c r="AT147" s="297" t="s">
        <v>155</v>
      </c>
      <c r="AU147" s="297" t="s">
        <v>86</v>
      </c>
      <c r="AV147" s="294" t="s">
        <v>86</v>
      </c>
      <c r="AW147" s="294" t="s">
        <v>32</v>
      </c>
      <c r="AX147" s="294" t="s">
        <v>77</v>
      </c>
      <c r="AY147" s="297" t="s">
        <v>147</v>
      </c>
    </row>
    <row r="148" spans="2:65" s="294" customFormat="1" ht="44.25" customHeight="1" x14ac:dyDescent="0.3">
      <c r="B148" s="287"/>
      <c r="C148" s="288"/>
      <c r="D148" s="288"/>
      <c r="E148" s="289" t="s">
        <v>3</v>
      </c>
      <c r="F148" s="290" t="s">
        <v>171</v>
      </c>
      <c r="G148" s="291"/>
      <c r="H148" s="291"/>
      <c r="I148" s="291"/>
      <c r="J148" s="288"/>
      <c r="K148" s="292">
        <v>-4.593</v>
      </c>
      <c r="L148" s="288"/>
      <c r="M148" s="288"/>
      <c r="N148" s="288"/>
      <c r="O148" s="288"/>
      <c r="P148" s="288"/>
      <c r="Q148" s="288"/>
      <c r="R148" s="293"/>
      <c r="T148" s="295"/>
      <c r="U148" s="288"/>
      <c r="V148" s="288"/>
      <c r="W148" s="288"/>
      <c r="X148" s="288"/>
      <c r="Y148" s="288"/>
      <c r="Z148" s="288"/>
      <c r="AA148" s="296"/>
      <c r="AT148" s="297" t="s">
        <v>155</v>
      </c>
      <c r="AU148" s="297" t="s">
        <v>86</v>
      </c>
      <c r="AV148" s="294" t="s">
        <v>86</v>
      </c>
      <c r="AW148" s="294" t="s">
        <v>32</v>
      </c>
      <c r="AX148" s="294" t="s">
        <v>77</v>
      </c>
      <c r="AY148" s="297" t="s">
        <v>147</v>
      </c>
    </row>
    <row r="149" spans="2:65" s="305" customFormat="1" ht="22.5" customHeight="1" x14ac:dyDescent="0.3">
      <c r="B149" s="298"/>
      <c r="C149" s="299"/>
      <c r="D149" s="299"/>
      <c r="E149" s="300" t="s">
        <v>3</v>
      </c>
      <c r="F149" s="301" t="s">
        <v>157</v>
      </c>
      <c r="G149" s="302"/>
      <c r="H149" s="302"/>
      <c r="I149" s="302"/>
      <c r="J149" s="299"/>
      <c r="K149" s="303">
        <v>18.373000000000001</v>
      </c>
      <c r="L149" s="299"/>
      <c r="M149" s="299"/>
      <c r="N149" s="299"/>
      <c r="O149" s="299"/>
      <c r="P149" s="299"/>
      <c r="Q149" s="299"/>
      <c r="R149" s="304"/>
      <c r="T149" s="306"/>
      <c r="U149" s="299"/>
      <c r="V149" s="299"/>
      <c r="W149" s="299"/>
      <c r="X149" s="299"/>
      <c r="Y149" s="299"/>
      <c r="Z149" s="299"/>
      <c r="AA149" s="307"/>
      <c r="AT149" s="308" t="s">
        <v>155</v>
      </c>
      <c r="AU149" s="308" t="s">
        <v>86</v>
      </c>
      <c r="AV149" s="305" t="s">
        <v>152</v>
      </c>
      <c r="AW149" s="305" t="s">
        <v>32</v>
      </c>
      <c r="AX149" s="305" t="s">
        <v>33</v>
      </c>
      <c r="AY149" s="308" t="s">
        <v>147</v>
      </c>
    </row>
    <row r="150" spans="2:65" s="162" customFormat="1" ht="31.5" customHeight="1" x14ac:dyDescent="0.3">
      <c r="B150" s="163"/>
      <c r="C150" s="264" t="s">
        <v>152</v>
      </c>
      <c r="D150" s="264" t="s">
        <v>148</v>
      </c>
      <c r="E150" s="265" t="s">
        <v>172</v>
      </c>
      <c r="F150" s="266" t="s">
        <v>173</v>
      </c>
      <c r="G150" s="267"/>
      <c r="H150" s="267"/>
      <c r="I150" s="267"/>
      <c r="J150" s="268" t="s">
        <v>168</v>
      </c>
      <c r="K150" s="269">
        <v>5.5119999999999996</v>
      </c>
      <c r="L150" s="339"/>
      <c r="M150" s="340"/>
      <c r="N150" s="270">
        <f>ROUND(L150*K150,2)</f>
        <v>0</v>
      </c>
      <c r="O150" s="267"/>
      <c r="P150" s="267"/>
      <c r="Q150" s="267"/>
      <c r="R150" s="168"/>
      <c r="T150" s="271" t="s">
        <v>3</v>
      </c>
      <c r="U150" s="272" t="s">
        <v>42</v>
      </c>
      <c r="V150" s="273">
        <v>0.8</v>
      </c>
      <c r="W150" s="273">
        <f>V150*K150</f>
        <v>4.4096000000000002</v>
      </c>
      <c r="X150" s="273">
        <v>0</v>
      </c>
      <c r="Y150" s="273">
        <f>X150*K150</f>
        <v>0</v>
      </c>
      <c r="Z150" s="273">
        <v>0</v>
      </c>
      <c r="AA150" s="274">
        <f>Z150*K150</f>
        <v>0</v>
      </c>
      <c r="AR150" s="150" t="s">
        <v>152</v>
      </c>
      <c r="AT150" s="150" t="s">
        <v>148</v>
      </c>
      <c r="AU150" s="150" t="s">
        <v>86</v>
      </c>
      <c r="AY150" s="150" t="s">
        <v>147</v>
      </c>
      <c r="BE150" s="275">
        <f>IF(U150="základní",N150,0)</f>
        <v>0</v>
      </c>
      <c r="BF150" s="275">
        <f>IF(U150="snížená",N150,0)</f>
        <v>0</v>
      </c>
      <c r="BG150" s="275">
        <f>IF(U150="zákl. přenesená",N150,0)</f>
        <v>0</v>
      </c>
      <c r="BH150" s="275">
        <f>IF(U150="sníž. přenesená",N150,0)</f>
        <v>0</v>
      </c>
      <c r="BI150" s="275">
        <f>IF(U150="nulová",N150,0)</f>
        <v>0</v>
      </c>
      <c r="BJ150" s="150" t="s">
        <v>33</v>
      </c>
      <c r="BK150" s="275">
        <f>ROUND(L150*K150,2)</f>
        <v>0</v>
      </c>
      <c r="BL150" s="150" t="s">
        <v>152</v>
      </c>
      <c r="BM150" s="150" t="s">
        <v>174</v>
      </c>
    </row>
    <row r="151" spans="2:65" s="162" customFormat="1" ht="31.5" customHeight="1" x14ac:dyDescent="0.3">
      <c r="B151" s="163"/>
      <c r="C151" s="264" t="s">
        <v>175</v>
      </c>
      <c r="D151" s="264" t="s">
        <v>148</v>
      </c>
      <c r="E151" s="265" t="s">
        <v>176</v>
      </c>
      <c r="F151" s="266" t="s">
        <v>177</v>
      </c>
      <c r="G151" s="267"/>
      <c r="H151" s="267"/>
      <c r="I151" s="267"/>
      <c r="J151" s="268" t="s">
        <v>168</v>
      </c>
      <c r="K151" s="269">
        <v>78.369</v>
      </c>
      <c r="L151" s="339"/>
      <c r="M151" s="340"/>
      <c r="N151" s="270">
        <f>ROUND(L151*K151,2)</f>
        <v>0</v>
      </c>
      <c r="O151" s="267"/>
      <c r="P151" s="267"/>
      <c r="Q151" s="267"/>
      <c r="R151" s="168"/>
      <c r="T151" s="271" t="s">
        <v>3</v>
      </c>
      <c r="U151" s="272" t="s">
        <v>42</v>
      </c>
      <c r="V151" s="273">
        <v>3.36</v>
      </c>
      <c r="W151" s="273">
        <f>V151*K151</f>
        <v>263.31984</v>
      </c>
      <c r="X151" s="273">
        <v>0</v>
      </c>
      <c r="Y151" s="273">
        <f>X151*K151</f>
        <v>0</v>
      </c>
      <c r="Z151" s="273">
        <v>0</v>
      </c>
      <c r="AA151" s="274">
        <f>Z151*K151</f>
        <v>0</v>
      </c>
      <c r="AR151" s="150" t="s">
        <v>152</v>
      </c>
      <c r="AT151" s="150" t="s">
        <v>148</v>
      </c>
      <c r="AU151" s="150" t="s">
        <v>86</v>
      </c>
      <c r="AY151" s="150" t="s">
        <v>147</v>
      </c>
      <c r="BE151" s="275">
        <f>IF(U151="základní",N151,0)</f>
        <v>0</v>
      </c>
      <c r="BF151" s="275">
        <f>IF(U151="snížená",N151,0)</f>
        <v>0</v>
      </c>
      <c r="BG151" s="275">
        <f>IF(U151="zákl. přenesená",N151,0)</f>
        <v>0</v>
      </c>
      <c r="BH151" s="275">
        <f>IF(U151="sníž. přenesená",N151,0)</f>
        <v>0</v>
      </c>
      <c r="BI151" s="275">
        <f>IF(U151="nulová",N151,0)</f>
        <v>0</v>
      </c>
      <c r="BJ151" s="150" t="s">
        <v>33</v>
      </c>
      <c r="BK151" s="275">
        <f>ROUND(L151*K151,2)</f>
        <v>0</v>
      </c>
      <c r="BL151" s="150" t="s">
        <v>152</v>
      </c>
      <c r="BM151" s="150" t="s">
        <v>178</v>
      </c>
    </row>
    <row r="152" spans="2:65" s="283" customFormat="1" ht="22.5" customHeight="1" x14ac:dyDescent="0.3">
      <c r="B152" s="276"/>
      <c r="C152" s="277"/>
      <c r="D152" s="277"/>
      <c r="E152" s="278" t="s">
        <v>3</v>
      </c>
      <c r="F152" s="279" t="s">
        <v>154</v>
      </c>
      <c r="G152" s="280"/>
      <c r="H152" s="280"/>
      <c r="I152" s="280"/>
      <c r="J152" s="277"/>
      <c r="K152" s="281" t="s">
        <v>3</v>
      </c>
      <c r="L152" s="277"/>
      <c r="M152" s="277"/>
      <c r="N152" s="277"/>
      <c r="O152" s="277"/>
      <c r="P152" s="277"/>
      <c r="Q152" s="277"/>
      <c r="R152" s="282"/>
      <c r="T152" s="284"/>
      <c r="U152" s="277"/>
      <c r="V152" s="277"/>
      <c r="W152" s="277"/>
      <c r="X152" s="277"/>
      <c r="Y152" s="277"/>
      <c r="Z152" s="277"/>
      <c r="AA152" s="285"/>
      <c r="AT152" s="286" t="s">
        <v>155</v>
      </c>
      <c r="AU152" s="286" t="s">
        <v>86</v>
      </c>
      <c r="AV152" s="283" t="s">
        <v>33</v>
      </c>
      <c r="AW152" s="283" t="s">
        <v>32</v>
      </c>
      <c r="AX152" s="283" t="s">
        <v>77</v>
      </c>
      <c r="AY152" s="286" t="s">
        <v>147</v>
      </c>
    </row>
    <row r="153" spans="2:65" s="294" customFormat="1" ht="31.5" customHeight="1" x14ac:dyDescent="0.3">
      <c r="B153" s="287"/>
      <c r="C153" s="288"/>
      <c r="D153" s="288"/>
      <c r="E153" s="289" t="s">
        <v>3</v>
      </c>
      <c r="F153" s="290" t="s">
        <v>179</v>
      </c>
      <c r="G153" s="291"/>
      <c r="H153" s="291"/>
      <c r="I153" s="291"/>
      <c r="J153" s="288"/>
      <c r="K153" s="292">
        <v>85.38</v>
      </c>
      <c r="L153" s="288"/>
      <c r="M153" s="288"/>
      <c r="N153" s="288"/>
      <c r="O153" s="288"/>
      <c r="P153" s="288"/>
      <c r="Q153" s="288"/>
      <c r="R153" s="293"/>
      <c r="T153" s="295"/>
      <c r="U153" s="288"/>
      <c r="V153" s="288"/>
      <c r="W153" s="288"/>
      <c r="X153" s="288"/>
      <c r="Y153" s="288"/>
      <c r="Z153" s="288"/>
      <c r="AA153" s="296"/>
      <c r="AT153" s="297" t="s">
        <v>155</v>
      </c>
      <c r="AU153" s="297" t="s">
        <v>86</v>
      </c>
      <c r="AV153" s="294" t="s">
        <v>86</v>
      </c>
      <c r="AW153" s="294" t="s">
        <v>32</v>
      </c>
      <c r="AX153" s="294" t="s">
        <v>77</v>
      </c>
      <c r="AY153" s="297" t="s">
        <v>147</v>
      </c>
    </row>
    <row r="154" spans="2:65" s="294" customFormat="1" ht="31.5" customHeight="1" x14ac:dyDescent="0.3">
      <c r="B154" s="287"/>
      <c r="C154" s="288"/>
      <c r="D154" s="288"/>
      <c r="E154" s="289" t="s">
        <v>3</v>
      </c>
      <c r="F154" s="290" t="s">
        <v>180</v>
      </c>
      <c r="G154" s="291"/>
      <c r="H154" s="291"/>
      <c r="I154" s="291"/>
      <c r="J154" s="288"/>
      <c r="K154" s="292">
        <v>-2.1309999999999998</v>
      </c>
      <c r="L154" s="288"/>
      <c r="M154" s="288"/>
      <c r="N154" s="288"/>
      <c r="O154" s="288"/>
      <c r="P154" s="288"/>
      <c r="Q154" s="288"/>
      <c r="R154" s="293"/>
      <c r="T154" s="295"/>
      <c r="U154" s="288"/>
      <c r="V154" s="288"/>
      <c r="W154" s="288"/>
      <c r="X154" s="288"/>
      <c r="Y154" s="288"/>
      <c r="Z154" s="288"/>
      <c r="AA154" s="296"/>
      <c r="AT154" s="297" t="s">
        <v>155</v>
      </c>
      <c r="AU154" s="297" t="s">
        <v>86</v>
      </c>
      <c r="AV154" s="294" t="s">
        <v>86</v>
      </c>
      <c r="AW154" s="294" t="s">
        <v>32</v>
      </c>
      <c r="AX154" s="294" t="s">
        <v>77</v>
      </c>
      <c r="AY154" s="297" t="s">
        <v>147</v>
      </c>
    </row>
    <row r="155" spans="2:65" s="294" customFormat="1" ht="31.5" customHeight="1" x14ac:dyDescent="0.3">
      <c r="B155" s="287"/>
      <c r="C155" s="288"/>
      <c r="D155" s="288"/>
      <c r="E155" s="289" t="s">
        <v>3</v>
      </c>
      <c r="F155" s="290" t="s">
        <v>181</v>
      </c>
      <c r="G155" s="291"/>
      <c r="H155" s="291"/>
      <c r="I155" s="291"/>
      <c r="J155" s="288"/>
      <c r="K155" s="292">
        <v>-2.1379999999999999</v>
      </c>
      <c r="L155" s="288"/>
      <c r="M155" s="288"/>
      <c r="N155" s="288"/>
      <c r="O155" s="288"/>
      <c r="P155" s="288"/>
      <c r="Q155" s="288"/>
      <c r="R155" s="293"/>
      <c r="T155" s="295"/>
      <c r="U155" s="288"/>
      <c r="V155" s="288"/>
      <c r="W155" s="288"/>
      <c r="X155" s="288"/>
      <c r="Y155" s="288"/>
      <c r="Z155" s="288"/>
      <c r="AA155" s="296"/>
      <c r="AT155" s="297" t="s">
        <v>155</v>
      </c>
      <c r="AU155" s="297" t="s">
        <v>86</v>
      </c>
      <c r="AV155" s="294" t="s">
        <v>86</v>
      </c>
      <c r="AW155" s="294" t="s">
        <v>32</v>
      </c>
      <c r="AX155" s="294" t="s">
        <v>77</v>
      </c>
      <c r="AY155" s="297" t="s">
        <v>147</v>
      </c>
    </row>
    <row r="156" spans="2:65" s="294" customFormat="1" ht="22.5" customHeight="1" x14ac:dyDescent="0.3">
      <c r="B156" s="287"/>
      <c r="C156" s="288"/>
      <c r="D156" s="288"/>
      <c r="E156" s="289" t="s">
        <v>3</v>
      </c>
      <c r="F156" s="290" t="s">
        <v>182</v>
      </c>
      <c r="G156" s="291"/>
      <c r="H156" s="291"/>
      <c r="I156" s="291"/>
      <c r="J156" s="288"/>
      <c r="K156" s="292">
        <v>-2.742</v>
      </c>
      <c r="L156" s="288"/>
      <c r="M156" s="288"/>
      <c r="N156" s="288"/>
      <c r="O156" s="288"/>
      <c r="P156" s="288"/>
      <c r="Q156" s="288"/>
      <c r="R156" s="293"/>
      <c r="T156" s="295"/>
      <c r="U156" s="288"/>
      <c r="V156" s="288"/>
      <c r="W156" s="288"/>
      <c r="X156" s="288"/>
      <c r="Y156" s="288"/>
      <c r="Z156" s="288"/>
      <c r="AA156" s="296"/>
      <c r="AT156" s="297" t="s">
        <v>155</v>
      </c>
      <c r="AU156" s="297" t="s">
        <v>86</v>
      </c>
      <c r="AV156" s="294" t="s">
        <v>86</v>
      </c>
      <c r="AW156" s="294" t="s">
        <v>32</v>
      </c>
      <c r="AX156" s="294" t="s">
        <v>77</v>
      </c>
      <c r="AY156" s="297" t="s">
        <v>147</v>
      </c>
    </row>
    <row r="157" spans="2:65" s="305" customFormat="1" ht="22.5" customHeight="1" x14ac:dyDescent="0.3">
      <c r="B157" s="298"/>
      <c r="C157" s="299"/>
      <c r="D157" s="299"/>
      <c r="E157" s="300" t="s">
        <v>3</v>
      </c>
      <c r="F157" s="301" t="s">
        <v>157</v>
      </c>
      <c r="G157" s="302"/>
      <c r="H157" s="302"/>
      <c r="I157" s="302"/>
      <c r="J157" s="299"/>
      <c r="K157" s="303">
        <v>78.369</v>
      </c>
      <c r="L157" s="299"/>
      <c r="M157" s="299"/>
      <c r="N157" s="299"/>
      <c r="O157" s="299"/>
      <c r="P157" s="299"/>
      <c r="Q157" s="299"/>
      <c r="R157" s="304"/>
      <c r="T157" s="306"/>
      <c r="U157" s="299"/>
      <c r="V157" s="299"/>
      <c r="W157" s="299"/>
      <c r="X157" s="299"/>
      <c r="Y157" s="299"/>
      <c r="Z157" s="299"/>
      <c r="AA157" s="307"/>
      <c r="AT157" s="308" t="s">
        <v>155</v>
      </c>
      <c r="AU157" s="308" t="s">
        <v>86</v>
      </c>
      <c r="AV157" s="305" t="s">
        <v>152</v>
      </c>
      <c r="AW157" s="305" t="s">
        <v>32</v>
      </c>
      <c r="AX157" s="305" t="s">
        <v>33</v>
      </c>
      <c r="AY157" s="308" t="s">
        <v>147</v>
      </c>
    </row>
    <row r="158" spans="2:65" s="162" customFormat="1" ht="31.5" customHeight="1" x14ac:dyDescent="0.3">
      <c r="B158" s="163"/>
      <c r="C158" s="264" t="s">
        <v>183</v>
      </c>
      <c r="D158" s="264" t="s">
        <v>148</v>
      </c>
      <c r="E158" s="265" t="s">
        <v>184</v>
      </c>
      <c r="F158" s="266" t="s">
        <v>185</v>
      </c>
      <c r="G158" s="267"/>
      <c r="H158" s="267"/>
      <c r="I158" s="267"/>
      <c r="J158" s="268" t="s">
        <v>168</v>
      </c>
      <c r="K158" s="269">
        <v>23.510999999999999</v>
      </c>
      <c r="L158" s="339"/>
      <c r="M158" s="340"/>
      <c r="N158" s="270">
        <f>ROUND(L158*K158,2)</f>
        <v>0</v>
      </c>
      <c r="O158" s="267"/>
      <c r="P158" s="267"/>
      <c r="Q158" s="267"/>
      <c r="R158" s="168"/>
      <c r="T158" s="271" t="s">
        <v>3</v>
      </c>
      <c r="U158" s="272" t="s">
        <v>42</v>
      </c>
      <c r="V158" s="273">
        <v>0.70599999999999996</v>
      </c>
      <c r="W158" s="273">
        <f>V158*K158</f>
        <v>16.598765999999998</v>
      </c>
      <c r="X158" s="273">
        <v>0</v>
      </c>
      <c r="Y158" s="273">
        <f>X158*K158</f>
        <v>0</v>
      </c>
      <c r="Z158" s="273">
        <v>0</v>
      </c>
      <c r="AA158" s="274">
        <f>Z158*K158</f>
        <v>0</v>
      </c>
      <c r="AR158" s="150" t="s">
        <v>152</v>
      </c>
      <c r="AT158" s="150" t="s">
        <v>148</v>
      </c>
      <c r="AU158" s="150" t="s">
        <v>86</v>
      </c>
      <c r="AY158" s="150" t="s">
        <v>147</v>
      </c>
      <c r="BE158" s="275">
        <f>IF(U158="základní",N158,0)</f>
        <v>0</v>
      </c>
      <c r="BF158" s="275">
        <f>IF(U158="snížená",N158,0)</f>
        <v>0</v>
      </c>
      <c r="BG158" s="275">
        <f>IF(U158="zákl. přenesená",N158,0)</f>
        <v>0</v>
      </c>
      <c r="BH158" s="275">
        <f>IF(U158="sníž. přenesená",N158,0)</f>
        <v>0</v>
      </c>
      <c r="BI158" s="275">
        <f>IF(U158="nulová",N158,0)</f>
        <v>0</v>
      </c>
      <c r="BJ158" s="150" t="s">
        <v>33</v>
      </c>
      <c r="BK158" s="275">
        <f>ROUND(L158*K158,2)</f>
        <v>0</v>
      </c>
      <c r="BL158" s="150" t="s">
        <v>152</v>
      </c>
      <c r="BM158" s="150" t="s">
        <v>186</v>
      </c>
    </row>
    <row r="159" spans="2:65" s="162" customFormat="1" ht="31.5" customHeight="1" x14ac:dyDescent="0.3">
      <c r="B159" s="163"/>
      <c r="C159" s="264" t="s">
        <v>187</v>
      </c>
      <c r="D159" s="264" t="s">
        <v>148</v>
      </c>
      <c r="E159" s="265" t="s">
        <v>188</v>
      </c>
      <c r="F159" s="266" t="s">
        <v>189</v>
      </c>
      <c r="G159" s="267"/>
      <c r="H159" s="267"/>
      <c r="I159" s="267"/>
      <c r="J159" s="268" t="s">
        <v>168</v>
      </c>
      <c r="K159" s="269">
        <v>96.742000000000004</v>
      </c>
      <c r="L159" s="339"/>
      <c r="M159" s="340"/>
      <c r="N159" s="270">
        <f>ROUND(L159*K159,2)</f>
        <v>0</v>
      </c>
      <c r="O159" s="267"/>
      <c r="P159" s="267"/>
      <c r="Q159" s="267"/>
      <c r="R159" s="168"/>
      <c r="T159" s="271" t="s">
        <v>3</v>
      </c>
      <c r="U159" s="272" t="s">
        <v>42</v>
      </c>
      <c r="V159" s="273">
        <v>0.29899999999999999</v>
      </c>
      <c r="W159" s="273">
        <f>V159*K159</f>
        <v>28.925858000000002</v>
      </c>
      <c r="X159" s="273">
        <v>0</v>
      </c>
      <c r="Y159" s="273">
        <f>X159*K159</f>
        <v>0</v>
      </c>
      <c r="Z159" s="273">
        <v>0</v>
      </c>
      <c r="AA159" s="274">
        <f>Z159*K159</f>
        <v>0</v>
      </c>
      <c r="AR159" s="150" t="s">
        <v>152</v>
      </c>
      <c r="AT159" s="150" t="s">
        <v>148</v>
      </c>
      <c r="AU159" s="150" t="s">
        <v>86</v>
      </c>
      <c r="AY159" s="150" t="s">
        <v>147</v>
      </c>
      <c r="BE159" s="275">
        <f>IF(U159="základní",N159,0)</f>
        <v>0</v>
      </c>
      <c r="BF159" s="275">
        <f>IF(U159="snížená",N159,0)</f>
        <v>0</v>
      </c>
      <c r="BG159" s="275">
        <f>IF(U159="zákl. přenesená",N159,0)</f>
        <v>0</v>
      </c>
      <c r="BH159" s="275">
        <f>IF(U159="sníž. přenesená",N159,0)</f>
        <v>0</v>
      </c>
      <c r="BI159" s="275">
        <f>IF(U159="nulová",N159,0)</f>
        <v>0</v>
      </c>
      <c r="BJ159" s="150" t="s">
        <v>33</v>
      </c>
      <c r="BK159" s="275">
        <f>ROUND(L159*K159,2)</f>
        <v>0</v>
      </c>
      <c r="BL159" s="150" t="s">
        <v>152</v>
      </c>
      <c r="BM159" s="150" t="s">
        <v>190</v>
      </c>
    </row>
    <row r="160" spans="2:65" s="294" customFormat="1" ht="22.5" customHeight="1" x14ac:dyDescent="0.3">
      <c r="B160" s="287"/>
      <c r="C160" s="288"/>
      <c r="D160" s="288"/>
      <c r="E160" s="289" t="s">
        <v>3</v>
      </c>
      <c r="F160" s="321" t="s">
        <v>191</v>
      </c>
      <c r="G160" s="291"/>
      <c r="H160" s="291"/>
      <c r="I160" s="291"/>
      <c r="J160" s="288"/>
      <c r="K160" s="292">
        <v>96.742000000000004</v>
      </c>
      <c r="L160" s="288"/>
      <c r="M160" s="288"/>
      <c r="N160" s="288"/>
      <c r="O160" s="288"/>
      <c r="P160" s="288"/>
      <c r="Q160" s="288"/>
      <c r="R160" s="293"/>
      <c r="T160" s="295"/>
      <c r="U160" s="288"/>
      <c r="V160" s="288"/>
      <c r="W160" s="288"/>
      <c r="X160" s="288"/>
      <c r="Y160" s="288"/>
      <c r="Z160" s="288"/>
      <c r="AA160" s="296"/>
      <c r="AT160" s="297" t="s">
        <v>155</v>
      </c>
      <c r="AU160" s="297" t="s">
        <v>86</v>
      </c>
      <c r="AV160" s="294" t="s">
        <v>86</v>
      </c>
      <c r="AW160" s="294" t="s">
        <v>32</v>
      </c>
      <c r="AX160" s="294" t="s">
        <v>33</v>
      </c>
      <c r="AY160" s="297" t="s">
        <v>147</v>
      </c>
    </row>
    <row r="161" spans="2:65" s="254" customFormat="1" ht="29.85" customHeight="1" x14ac:dyDescent="0.3">
      <c r="B161" s="249"/>
      <c r="C161" s="250"/>
      <c r="D161" s="261" t="s">
        <v>115</v>
      </c>
      <c r="E161" s="261"/>
      <c r="F161" s="261"/>
      <c r="G161" s="261"/>
      <c r="H161" s="261"/>
      <c r="I161" s="261"/>
      <c r="J161" s="261"/>
      <c r="K161" s="261"/>
      <c r="L161" s="261"/>
      <c r="M161" s="261"/>
      <c r="N161" s="262">
        <f>BK161</f>
        <v>0</v>
      </c>
      <c r="O161" s="263"/>
      <c r="P161" s="263"/>
      <c r="Q161" s="263"/>
      <c r="R161" s="253"/>
      <c r="T161" s="255"/>
      <c r="U161" s="250"/>
      <c r="V161" s="250"/>
      <c r="W161" s="256">
        <f>SUM(W162:W165)</f>
        <v>2.1309999999999998</v>
      </c>
      <c r="X161" s="250"/>
      <c r="Y161" s="256">
        <f>SUM(Y162:Y165)</f>
        <v>0</v>
      </c>
      <c r="Z161" s="250"/>
      <c r="AA161" s="257">
        <f>SUM(AA162:AA165)</f>
        <v>0</v>
      </c>
      <c r="AR161" s="258" t="s">
        <v>33</v>
      </c>
      <c r="AT161" s="259" t="s">
        <v>76</v>
      </c>
      <c r="AU161" s="259" t="s">
        <v>33</v>
      </c>
      <c r="AY161" s="258" t="s">
        <v>147</v>
      </c>
      <c r="BK161" s="260">
        <f>SUM(BK162:BK165)</f>
        <v>0</v>
      </c>
    </row>
    <row r="162" spans="2:65" s="162" customFormat="1" ht="31.5" customHeight="1" x14ac:dyDescent="0.3">
      <c r="B162" s="163"/>
      <c r="C162" s="264" t="s">
        <v>192</v>
      </c>
      <c r="D162" s="264" t="s">
        <v>148</v>
      </c>
      <c r="E162" s="265" t="s">
        <v>193</v>
      </c>
      <c r="F162" s="266" t="s">
        <v>194</v>
      </c>
      <c r="G162" s="267"/>
      <c r="H162" s="267"/>
      <c r="I162" s="267"/>
      <c r="J162" s="268" t="s">
        <v>151</v>
      </c>
      <c r="K162" s="269">
        <v>42.62</v>
      </c>
      <c r="L162" s="339"/>
      <c r="M162" s="340"/>
      <c r="N162" s="270">
        <f>ROUND(L162*K162,2)</f>
        <v>0</v>
      </c>
      <c r="O162" s="267"/>
      <c r="P162" s="267"/>
      <c r="Q162" s="267"/>
      <c r="R162" s="168"/>
      <c r="T162" s="271" t="s">
        <v>3</v>
      </c>
      <c r="U162" s="272" t="s">
        <v>42</v>
      </c>
      <c r="V162" s="273">
        <v>0.05</v>
      </c>
      <c r="W162" s="273">
        <f>V162*K162</f>
        <v>2.1309999999999998</v>
      </c>
      <c r="X162" s="273">
        <v>0</v>
      </c>
      <c r="Y162" s="273">
        <f>X162*K162</f>
        <v>0</v>
      </c>
      <c r="Z162" s="273">
        <v>0</v>
      </c>
      <c r="AA162" s="274">
        <f>Z162*K162</f>
        <v>0</v>
      </c>
      <c r="AR162" s="150" t="s">
        <v>152</v>
      </c>
      <c r="AT162" s="150" t="s">
        <v>148</v>
      </c>
      <c r="AU162" s="150" t="s">
        <v>86</v>
      </c>
      <c r="AY162" s="150" t="s">
        <v>147</v>
      </c>
      <c r="BE162" s="275">
        <f>IF(U162="základní",N162,0)</f>
        <v>0</v>
      </c>
      <c r="BF162" s="275">
        <f>IF(U162="snížená",N162,0)</f>
        <v>0</v>
      </c>
      <c r="BG162" s="275">
        <f>IF(U162="zákl. přenesená",N162,0)</f>
        <v>0</v>
      </c>
      <c r="BH162" s="275">
        <f>IF(U162="sníž. přenesená",N162,0)</f>
        <v>0</v>
      </c>
      <c r="BI162" s="275">
        <f>IF(U162="nulová",N162,0)</f>
        <v>0</v>
      </c>
      <c r="BJ162" s="150" t="s">
        <v>33</v>
      </c>
      <c r="BK162" s="275">
        <f>ROUND(L162*K162,2)</f>
        <v>0</v>
      </c>
      <c r="BL162" s="150" t="s">
        <v>152</v>
      </c>
      <c r="BM162" s="150" t="s">
        <v>195</v>
      </c>
    </row>
    <row r="163" spans="2:65" s="283" customFormat="1" ht="31.5" customHeight="1" x14ac:dyDescent="0.3">
      <c r="B163" s="276"/>
      <c r="C163" s="277"/>
      <c r="D163" s="277"/>
      <c r="E163" s="278" t="s">
        <v>3</v>
      </c>
      <c r="F163" s="279" t="s">
        <v>196</v>
      </c>
      <c r="G163" s="280"/>
      <c r="H163" s="280"/>
      <c r="I163" s="280"/>
      <c r="J163" s="277"/>
      <c r="K163" s="281" t="s">
        <v>3</v>
      </c>
      <c r="L163" s="277"/>
      <c r="M163" s="277"/>
      <c r="N163" s="277"/>
      <c r="O163" s="277"/>
      <c r="P163" s="277"/>
      <c r="Q163" s="277"/>
      <c r="R163" s="282"/>
      <c r="T163" s="284"/>
      <c r="U163" s="277"/>
      <c r="V163" s="277"/>
      <c r="W163" s="277"/>
      <c r="X163" s="277"/>
      <c r="Y163" s="277"/>
      <c r="Z163" s="277"/>
      <c r="AA163" s="285"/>
      <c r="AT163" s="286" t="s">
        <v>155</v>
      </c>
      <c r="AU163" s="286" t="s">
        <v>86</v>
      </c>
      <c r="AV163" s="283" t="s">
        <v>33</v>
      </c>
      <c r="AW163" s="283" t="s">
        <v>32</v>
      </c>
      <c r="AX163" s="283" t="s">
        <v>77</v>
      </c>
      <c r="AY163" s="286" t="s">
        <v>147</v>
      </c>
    </row>
    <row r="164" spans="2:65" s="294" customFormat="1" ht="31.5" customHeight="1" x14ac:dyDescent="0.3">
      <c r="B164" s="287"/>
      <c r="C164" s="288"/>
      <c r="D164" s="288"/>
      <c r="E164" s="289" t="s">
        <v>3</v>
      </c>
      <c r="F164" s="290" t="s">
        <v>156</v>
      </c>
      <c r="G164" s="291"/>
      <c r="H164" s="291"/>
      <c r="I164" s="291"/>
      <c r="J164" s="288"/>
      <c r="K164" s="292">
        <v>42.62</v>
      </c>
      <c r="L164" s="288"/>
      <c r="M164" s="288"/>
      <c r="N164" s="288"/>
      <c r="O164" s="288"/>
      <c r="P164" s="288"/>
      <c r="Q164" s="288"/>
      <c r="R164" s="293"/>
      <c r="T164" s="295"/>
      <c r="U164" s="288"/>
      <c r="V164" s="288"/>
      <c r="W164" s="288"/>
      <c r="X164" s="288"/>
      <c r="Y164" s="288"/>
      <c r="Z164" s="288"/>
      <c r="AA164" s="296"/>
      <c r="AT164" s="297" t="s">
        <v>155</v>
      </c>
      <c r="AU164" s="297" t="s">
        <v>86</v>
      </c>
      <c r="AV164" s="294" t="s">
        <v>86</v>
      </c>
      <c r="AW164" s="294" t="s">
        <v>32</v>
      </c>
      <c r="AX164" s="294" t="s">
        <v>77</v>
      </c>
      <c r="AY164" s="297" t="s">
        <v>147</v>
      </c>
    </row>
    <row r="165" spans="2:65" s="305" customFormat="1" ht="22.5" customHeight="1" x14ac:dyDescent="0.3">
      <c r="B165" s="298"/>
      <c r="C165" s="299"/>
      <c r="D165" s="299"/>
      <c r="E165" s="300" t="s">
        <v>3</v>
      </c>
      <c r="F165" s="301" t="s">
        <v>157</v>
      </c>
      <c r="G165" s="302"/>
      <c r="H165" s="302"/>
      <c r="I165" s="302"/>
      <c r="J165" s="299"/>
      <c r="K165" s="303">
        <v>42.62</v>
      </c>
      <c r="L165" s="299"/>
      <c r="M165" s="299"/>
      <c r="N165" s="299"/>
      <c r="O165" s="299"/>
      <c r="P165" s="299"/>
      <c r="Q165" s="299"/>
      <c r="R165" s="304"/>
      <c r="T165" s="306"/>
      <c r="U165" s="299"/>
      <c r="V165" s="299"/>
      <c r="W165" s="299"/>
      <c r="X165" s="299"/>
      <c r="Y165" s="299"/>
      <c r="Z165" s="299"/>
      <c r="AA165" s="307"/>
      <c r="AT165" s="308" t="s">
        <v>155</v>
      </c>
      <c r="AU165" s="308" t="s">
        <v>86</v>
      </c>
      <c r="AV165" s="305" t="s">
        <v>152</v>
      </c>
      <c r="AW165" s="305" t="s">
        <v>32</v>
      </c>
      <c r="AX165" s="305" t="s">
        <v>33</v>
      </c>
      <c r="AY165" s="308" t="s">
        <v>147</v>
      </c>
    </row>
    <row r="166" spans="2:65" s="254" customFormat="1" ht="29.85" customHeight="1" x14ac:dyDescent="0.3">
      <c r="B166" s="249"/>
      <c r="C166" s="250"/>
      <c r="D166" s="261" t="s">
        <v>116</v>
      </c>
      <c r="E166" s="261"/>
      <c r="F166" s="261"/>
      <c r="G166" s="261"/>
      <c r="H166" s="261"/>
      <c r="I166" s="261"/>
      <c r="J166" s="261"/>
      <c r="K166" s="261"/>
      <c r="L166" s="261"/>
      <c r="M166" s="261"/>
      <c r="N166" s="262">
        <f>BK166</f>
        <v>0</v>
      </c>
      <c r="O166" s="263"/>
      <c r="P166" s="263"/>
      <c r="Q166" s="263"/>
      <c r="R166" s="253"/>
      <c r="T166" s="255"/>
      <c r="U166" s="250"/>
      <c r="V166" s="250"/>
      <c r="W166" s="256">
        <f>SUM(W167:W170)</f>
        <v>33.115740000000002</v>
      </c>
      <c r="X166" s="250"/>
      <c r="Y166" s="256">
        <f>SUM(Y167:Y170)</f>
        <v>4.3046199999999999</v>
      </c>
      <c r="Z166" s="250"/>
      <c r="AA166" s="257">
        <f>SUM(AA167:AA170)</f>
        <v>0</v>
      </c>
      <c r="AR166" s="258" t="s">
        <v>33</v>
      </c>
      <c r="AT166" s="259" t="s">
        <v>76</v>
      </c>
      <c r="AU166" s="259" t="s">
        <v>33</v>
      </c>
      <c r="AY166" s="258" t="s">
        <v>147</v>
      </c>
      <c r="BK166" s="260">
        <f>SUM(BK167:BK170)</f>
        <v>0</v>
      </c>
    </row>
    <row r="167" spans="2:65" s="162" customFormat="1" ht="31.5" customHeight="1" x14ac:dyDescent="0.3">
      <c r="B167" s="163"/>
      <c r="C167" s="264" t="s">
        <v>197</v>
      </c>
      <c r="D167" s="264" t="s">
        <v>148</v>
      </c>
      <c r="E167" s="265" t="s">
        <v>198</v>
      </c>
      <c r="F167" s="266" t="s">
        <v>199</v>
      </c>
      <c r="G167" s="267"/>
      <c r="H167" s="267"/>
      <c r="I167" s="267"/>
      <c r="J167" s="268" t="s">
        <v>151</v>
      </c>
      <c r="K167" s="269">
        <v>42.62</v>
      </c>
      <c r="L167" s="339"/>
      <c r="M167" s="340"/>
      <c r="N167" s="270">
        <f>ROUND(L167*K167,2)</f>
        <v>0</v>
      </c>
      <c r="O167" s="267"/>
      <c r="P167" s="267"/>
      <c r="Q167" s="267"/>
      <c r="R167" s="168"/>
      <c r="T167" s="271" t="s">
        <v>3</v>
      </c>
      <c r="U167" s="272" t="s">
        <v>42</v>
      </c>
      <c r="V167" s="273">
        <v>0.77700000000000002</v>
      </c>
      <c r="W167" s="273">
        <f>V167*K167</f>
        <v>33.115740000000002</v>
      </c>
      <c r="X167" s="273">
        <v>0.10100000000000001</v>
      </c>
      <c r="Y167" s="273">
        <f>X167*K167</f>
        <v>4.3046199999999999</v>
      </c>
      <c r="Z167" s="273">
        <v>0</v>
      </c>
      <c r="AA167" s="274">
        <f>Z167*K167</f>
        <v>0</v>
      </c>
      <c r="AR167" s="150" t="s">
        <v>152</v>
      </c>
      <c r="AT167" s="150" t="s">
        <v>148</v>
      </c>
      <c r="AU167" s="150" t="s">
        <v>86</v>
      </c>
      <c r="AY167" s="150" t="s">
        <v>147</v>
      </c>
      <c r="BE167" s="275">
        <f>IF(U167="základní",N167,0)</f>
        <v>0</v>
      </c>
      <c r="BF167" s="275">
        <f>IF(U167="snížená",N167,0)</f>
        <v>0</v>
      </c>
      <c r="BG167" s="275">
        <f>IF(U167="zákl. přenesená",N167,0)</f>
        <v>0</v>
      </c>
      <c r="BH167" s="275">
        <f>IF(U167="sníž. přenesená",N167,0)</f>
        <v>0</v>
      </c>
      <c r="BI167" s="275">
        <f>IF(U167="nulová",N167,0)</f>
        <v>0</v>
      </c>
      <c r="BJ167" s="150" t="s">
        <v>33</v>
      </c>
      <c r="BK167" s="275">
        <f>ROUND(L167*K167,2)</f>
        <v>0</v>
      </c>
      <c r="BL167" s="150" t="s">
        <v>152</v>
      </c>
      <c r="BM167" s="150" t="s">
        <v>200</v>
      </c>
    </row>
    <row r="168" spans="2:65" s="283" customFormat="1" ht="31.5" customHeight="1" x14ac:dyDescent="0.3">
      <c r="B168" s="276"/>
      <c r="C168" s="277"/>
      <c r="D168" s="277"/>
      <c r="E168" s="278" t="s">
        <v>3</v>
      </c>
      <c r="F168" s="279" t="s">
        <v>201</v>
      </c>
      <c r="G168" s="280"/>
      <c r="H168" s="280"/>
      <c r="I168" s="280"/>
      <c r="J168" s="277"/>
      <c r="K168" s="281" t="s">
        <v>3</v>
      </c>
      <c r="L168" s="277"/>
      <c r="M168" s="277"/>
      <c r="N168" s="277"/>
      <c r="O168" s="277"/>
      <c r="P168" s="277"/>
      <c r="Q168" s="277"/>
      <c r="R168" s="282"/>
      <c r="T168" s="284"/>
      <c r="U168" s="277"/>
      <c r="V168" s="277"/>
      <c r="W168" s="277"/>
      <c r="X168" s="277"/>
      <c r="Y168" s="277"/>
      <c r="Z168" s="277"/>
      <c r="AA168" s="285"/>
      <c r="AT168" s="286" t="s">
        <v>155</v>
      </c>
      <c r="AU168" s="286" t="s">
        <v>86</v>
      </c>
      <c r="AV168" s="283" t="s">
        <v>33</v>
      </c>
      <c r="AW168" s="283" t="s">
        <v>32</v>
      </c>
      <c r="AX168" s="283" t="s">
        <v>77</v>
      </c>
      <c r="AY168" s="286" t="s">
        <v>147</v>
      </c>
    </row>
    <row r="169" spans="2:65" s="294" customFormat="1" ht="31.5" customHeight="1" x14ac:dyDescent="0.3">
      <c r="B169" s="287"/>
      <c r="C169" s="288"/>
      <c r="D169" s="288"/>
      <c r="E169" s="289" t="s">
        <v>3</v>
      </c>
      <c r="F169" s="290" t="s">
        <v>156</v>
      </c>
      <c r="G169" s="291"/>
      <c r="H169" s="291"/>
      <c r="I169" s="291"/>
      <c r="J169" s="288"/>
      <c r="K169" s="292">
        <v>42.62</v>
      </c>
      <c r="L169" s="288"/>
      <c r="M169" s="288"/>
      <c r="N169" s="288"/>
      <c r="O169" s="288"/>
      <c r="P169" s="288"/>
      <c r="Q169" s="288"/>
      <c r="R169" s="293"/>
      <c r="T169" s="295"/>
      <c r="U169" s="288"/>
      <c r="V169" s="288"/>
      <c r="W169" s="288"/>
      <c r="X169" s="288"/>
      <c r="Y169" s="288"/>
      <c r="Z169" s="288"/>
      <c r="AA169" s="296"/>
      <c r="AT169" s="297" t="s">
        <v>155</v>
      </c>
      <c r="AU169" s="297" t="s">
        <v>86</v>
      </c>
      <c r="AV169" s="294" t="s">
        <v>86</v>
      </c>
      <c r="AW169" s="294" t="s">
        <v>32</v>
      </c>
      <c r="AX169" s="294" t="s">
        <v>77</v>
      </c>
      <c r="AY169" s="297" t="s">
        <v>147</v>
      </c>
    </row>
    <row r="170" spans="2:65" s="305" customFormat="1" ht="22.5" customHeight="1" x14ac:dyDescent="0.3">
      <c r="B170" s="298"/>
      <c r="C170" s="299"/>
      <c r="D170" s="299"/>
      <c r="E170" s="300" t="s">
        <v>3</v>
      </c>
      <c r="F170" s="301" t="s">
        <v>157</v>
      </c>
      <c r="G170" s="302"/>
      <c r="H170" s="302"/>
      <c r="I170" s="302"/>
      <c r="J170" s="299"/>
      <c r="K170" s="303">
        <v>42.62</v>
      </c>
      <c r="L170" s="299"/>
      <c r="M170" s="299"/>
      <c r="N170" s="299"/>
      <c r="O170" s="299"/>
      <c r="P170" s="299"/>
      <c r="Q170" s="299"/>
      <c r="R170" s="304"/>
      <c r="T170" s="306"/>
      <c r="U170" s="299"/>
      <c r="V170" s="299"/>
      <c r="W170" s="299"/>
      <c r="X170" s="299"/>
      <c r="Y170" s="299"/>
      <c r="Z170" s="299"/>
      <c r="AA170" s="307"/>
      <c r="AT170" s="308" t="s">
        <v>155</v>
      </c>
      <c r="AU170" s="308" t="s">
        <v>86</v>
      </c>
      <c r="AV170" s="305" t="s">
        <v>152</v>
      </c>
      <c r="AW170" s="305" t="s">
        <v>32</v>
      </c>
      <c r="AX170" s="305" t="s">
        <v>33</v>
      </c>
      <c r="AY170" s="308" t="s">
        <v>147</v>
      </c>
    </row>
    <row r="171" spans="2:65" s="254" customFormat="1" ht="29.85" customHeight="1" x14ac:dyDescent="0.3">
      <c r="B171" s="249"/>
      <c r="C171" s="250"/>
      <c r="D171" s="261" t="s">
        <v>117</v>
      </c>
      <c r="E171" s="261"/>
      <c r="F171" s="261"/>
      <c r="G171" s="261"/>
      <c r="H171" s="261"/>
      <c r="I171" s="261"/>
      <c r="J171" s="261"/>
      <c r="K171" s="261"/>
      <c r="L171" s="261"/>
      <c r="M171" s="261"/>
      <c r="N171" s="262">
        <f>BK171</f>
        <v>0</v>
      </c>
      <c r="O171" s="263"/>
      <c r="P171" s="263"/>
      <c r="Q171" s="263"/>
      <c r="R171" s="253"/>
      <c r="T171" s="255"/>
      <c r="U171" s="250"/>
      <c r="V171" s="250"/>
      <c r="W171" s="256">
        <f>SUM(W172:W593)</f>
        <v>8326.1646949999995</v>
      </c>
      <c r="X171" s="250"/>
      <c r="Y171" s="256">
        <f>SUM(Y172:Y593)</f>
        <v>250.31933959</v>
      </c>
      <c r="Z171" s="250"/>
      <c r="AA171" s="257">
        <f>SUM(AA172:AA593)</f>
        <v>0</v>
      </c>
      <c r="AR171" s="258" t="s">
        <v>33</v>
      </c>
      <c r="AT171" s="259" t="s">
        <v>76</v>
      </c>
      <c r="AU171" s="259" t="s">
        <v>33</v>
      </c>
      <c r="AY171" s="258" t="s">
        <v>147</v>
      </c>
      <c r="BK171" s="260">
        <f>SUM(BK172:BK593)</f>
        <v>0</v>
      </c>
    </row>
    <row r="172" spans="2:65" s="162" customFormat="1" ht="31.5" customHeight="1" x14ac:dyDescent="0.3">
      <c r="B172" s="163"/>
      <c r="C172" s="264" t="s">
        <v>202</v>
      </c>
      <c r="D172" s="264" t="s">
        <v>148</v>
      </c>
      <c r="E172" s="265" t="s">
        <v>203</v>
      </c>
      <c r="F172" s="266" t="s">
        <v>204</v>
      </c>
      <c r="G172" s="267"/>
      <c r="H172" s="267"/>
      <c r="I172" s="267"/>
      <c r="J172" s="268" t="s">
        <v>151</v>
      </c>
      <c r="K172" s="269">
        <v>20.125</v>
      </c>
      <c r="L172" s="339"/>
      <c r="M172" s="340"/>
      <c r="N172" s="270">
        <f>ROUND(L172*K172,2)</f>
        <v>0</v>
      </c>
      <c r="O172" s="267"/>
      <c r="P172" s="267"/>
      <c r="Q172" s="267"/>
      <c r="R172" s="168"/>
      <c r="T172" s="271" t="s">
        <v>3</v>
      </c>
      <c r="U172" s="272" t="s">
        <v>42</v>
      </c>
      <c r="V172" s="273">
        <v>0.3</v>
      </c>
      <c r="W172" s="273">
        <f>V172*K172</f>
        <v>6.0374999999999996</v>
      </c>
      <c r="X172" s="273">
        <v>5.4599999999999996E-3</v>
      </c>
      <c r="Y172" s="273">
        <f>X172*K172</f>
        <v>0.10988249999999999</v>
      </c>
      <c r="Z172" s="273">
        <v>0</v>
      </c>
      <c r="AA172" s="274">
        <f>Z172*K172</f>
        <v>0</v>
      </c>
      <c r="AR172" s="150" t="s">
        <v>152</v>
      </c>
      <c r="AT172" s="150" t="s">
        <v>148</v>
      </c>
      <c r="AU172" s="150" t="s">
        <v>86</v>
      </c>
      <c r="AY172" s="150" t="s">
        <v>147</v>
      </c>
      <c r="BE172" s="275">
        <f>IF(U172="základní",N172,0)</f>
        <v>0</v>
      </c>
      <c r="BF172" s="275">
        <f>IF(U172="snížená",N172,0)</f>
        <v>0</v>
      </c>
      <c r="BG172" s="275">
        <f>IF(U172="zákl. přenesená",N172,0)</f>
        <v>0</v>
      </c>
      <c r="BH172" s="275">
        <f>IF(U172="sníž. přenesená",N172,0)</f>
        <v>0</v>
      </c>
      <c r="BI172" s="275">
        <f>IF(U172="nulová",N172,0)</f>
        <v>0</v>
      </c>
      <c r="BJ172" s="150" t="s">
        <v>33</v>
      </c>
      <c r="BK172" s="275">
        <f>ROUND(L172*K172,2)</f>
        <v>0</v>
      </c>
      <c r="BL172" s="150" t="s">
        <v>152</v>
      </c>
      <c r="BM172" s="150" t="s">
        <v>205</v>
      </c>
    </row>
    <row r="173" spans="2:65" s="283" customFormat="1" ht="31.5" customHeight="1" x14ac:dyDescent="0.3">
      <c r="B173" s="276"/>
      <c r="C173" s="277"/>
      <c r="D173" s="277"/>
      <c r="E173" s="278" t="s">
        <v>3</v>
      </c>
      <c r="F173" s="279" t="s">
        <v>206</v>
      </c>
      <c r="G173" s="280"/>
      <c r="H173" s="280"/>
      <c r="I173" s="280"/>
      <c r="J173" s="277"/>
      <c r="K173" s="281" t="s">
        <v>3</v>
      </c>
      <c r="L173" s="277"/>
      <c r="M173" s="277"/>
      <c r="N173" s="277"/>
      <c r="O173" s="277"/>
      <c r="P173" s="277"/>
      <c r="Q173" s="277"/>
      <c r="R173" s="282"/>
      <c r="T173" s="284"/>
      <c r="U173" s="277"/>
      <c r="V173" s="277"/>
      <c r="W173" s="277"/>
      <c r="X173" s="277"/>
      <c r="Y173" s="277"/>
      <c r="Z173" s="277"/>
      <c r="AA173" s="285"/>
      <c r="AT173" s="286" t="s">
        <v>155</v>
      </c>
      <c r="AU173" s="286" t="s">
        <v>86</v>
      </c>
      <c r="AV173" s="283" t="s">
        <v>33</v>
      </c>
      <c r="AW173" s="283" t="s">
        <v>32</v>
      </c>
      <c r="AX173" s="283" t="s">
        <v>77</v>
      </c>
      <c r="AY173" s="286" t="s">
        <v>147</v>
      </c>
    </row>
    <row r="174" spans="2:65" s="294" customFormat="1" ht="22.5" customHeight="1" x14ac:dyDescent="0.3">
      <c r="B174" s="287"/>
      <c r="C174" s="288"/>
      <c r="D174" s="288"/>
      <c r="E174" s="289" t="s">
        <v>3</v>
      </c>
      <c r="F174" s="290" t="s">
        <v>207</v>
      </c>
      <c r="G174" s="291"/>
      <c r="H174" s="291"/>
      <c r="I174" s="291"/>
      <c r="J174" s="288"/>
      <c r="K174" s="292">
        <v>20.125</v>
      </c>
      <c r="L174" s="288"/>
      <c r="M174" s="288"/>
      <c r="N174" s="288"/>
      <c r="O174" s="288"/>
      <c r="P174" s="288"/>
      <c r="Q174" s="288"/>
      <c r="R174" s="293"/>
      <c r="T174" s="295"/>
      <c r="U174" s="288"/>
      <c r="V174" s="288"/>
      <c r="W174" s="288"/>
      <c r="X174" s="288"/>
      <c r="Y174" s="288"/>
      <c r="Z174" s="288"/>
      <c r="AA174" s="296"/>
      <c r="AT174" s="297" t="s">
        <v>155</v>
      </c>
      <c r="AU174" s="297" t="s">
        <v>86</v>
      </c>
      <c r="AV174" s="294" t="s">
        <v>86</v>
      </c>
      <c r="AW174" s="294" t="s">
        <v>32</v>
      </c>
      <c r="AX174" s="294" t="s">
        <v>77</v>
      </c>
      <c r="AY174" s="297" t="s">
        <v>147</v>
      </c>
    </row>
    <row r="175" spans="2:65" s="305" customFormat="1" ht="22.5" customHeight="1" x14ac:dyDescent="0.3">
      <c r="B175" s="298"/>
      <c r="C175" s="299"/>
      <c r="D175" s="299"/>
      <c r="E175" s="300" t="s">
        <v>3</v>
      </c>
      <c r="F175" s="301" t="s">
        <v>157</v>
      </c>
      <c r="G175" s="302"/>
      <c r="H175" s="302"/>
      <c r="I175" s="302"/>
      <c r="J175" s="299"/>
      <c r="K175" s="303">
        <v>20.125</v>
      </c>
      <c r="L175" s="299"/>
      <c r="M175" s="299"/>
      <c r="N175" s="299"/>
      <c r="O175" s="299"/>
      <c r="P175" s="299"/>
      <c r="Q175" s="299"/>
      <c r="R175" s="304"/>
      <c r="T175" s="306"/>
      <c r="U175" s="299"/>
      <c r="V175" s="299"/>
      <c r="W175" s="299"/>
      <c r="X175" s="299"/>
      <c r="Y175" s="299"/>
      <c r="Z175" s="299"/>
      <c r="AA175" s="307"/>
      <c r="AT175" s="308" t="s">
        <v>155</v>
      </c>
      <c r="AU175" s="308" t="s">
        <v>86</v>
      </c>
      <c r="AV175" s="305" t="s">
        <v>152</v>
      </c>
      <c r="AW175" s="305" t="s">
        <v>32</v>
      </c>
      <c r="AX175" s="305" t="s">
        <v>33</v>
      </c>
      <c r="AY175" s="308" t="s">
        <v>147</v>
      </c>
    </row>
    <row r="176" spans="2:65" s="162" customFormat="1" ht="44.25" customHeight="1" x14ac:dyDescent="0.3">
      <c r="B176" s="163"/>
      <c r="C176" s="264" t="s">
        <v>208</v>
      </c>
      <c r="D176" s="264" t="s">
        <v>148</v>
      </c>
      <c r="E176" s="265" t="s">
        <v>209</v>
      </c>
      <c r="F176" s="266" t="s">
        <v>210</v>
      </c>
      <c r="G176" s="267"/>
      <c r="H176" s="267"/>
      <c r="I176" s="267"/>
      <c r="J176" s="268" t="s">
        <v>151</v>
      </c>
      <c r="K176" s="269">
        <v>100.624</v>
      </c>
      <c r="L176" s="339"/>
      <c r="M176" s="340"/>
      <c r="N176" s="270">
        <f>ROUND(L176*K176,2)</f>
        <v>0</v>
      </c>
      <c r="O176" s="267"/>
      <c r="P176" s="267"/>
      <c r="Q176" s="267"/>
      <c r="R176" s="168"/>
      <c r="T176" s="271" t="s">
        <v>3</v>
      </c>
      <c r="U176" s="272" t="s">
        <v>42</v>
      </c>
      <c r="V176" s="273">
        <v>1.43</v>
      </c>
      <c r="W176" s="273">
        <f>V176*K176</f>
        <v>143.89231999999998</v>
      </c>
      <c r="X176" s="273">
        <v>9.5600000000000008E-3</v>
      </c>
      <c r="Y176" s="273">
        <f>X176*K176</f>
        <v>0.96196544000000006</v>
      </c>
      <c r="Z176" s="273">
        <v>0</v>
      </c>
      <c r="AA176" s="274">
        <f>Z176*K176</f>
        <v>0</v>
      </c>
      <c r="AR176" s="150" t="s">
        <v>152</v>
      </c>
      <c r="AT176" s="150" t="s">
        <v>148</v>
      </c>
      <c r="AU176" s="150" t="s">
        <v>86</v>
      </c>
      <c r="AY176" s="150" t="s">
        <v>147</v>
      </c>
      <c r="BE176" s="275">
        <f>IF(U176="základní",N176,0)</f>
        <v>0</v>
      </c>
      <c r="BF176" s="275">
        <f>IF(U176="snížená",N176,0)</f>
        <v>0</v>
      </c>
      <c r="BG176" s="275">
        <f>IF(U176="zákl. přenesená",N176,0)</f>
        <v>0</v>
      </c>
      <c r="BH176" s="275">
        <f>IF(U176="sníž. přenesená",N176,0)</f>
        <v>0</v>
      </c>
      <c r="BI176" s="275">
        <f>IF(U176="nulová",N176,0)</f>
        <v>0</v>
      </c>
      <c r="BJ176" s="150" t="s">
        <v>33</v>
      </c>
      <c r="BK176" s="275">
        <f>ROUND(L176*K176,2)</f>
        <v>0</v>
      </c>
      <c r="BL176" s="150" t="s">
        <v>152</v>
      </c>
      <c r="BM176" s="150" t="s">
        <v>211</v>
      </c>
    </row>
    <row r="177" spans="2:65" s="294" customFormat="1" ht="22.5" customHeight="1" x14ac:dyDescent="0.3">
      <c r="B177" s="287"/>
      <c r="C177" s="288"/>
      <c r="D177" s="288"/>
      <c r="E177" s="289" t="s">
        <v>3</v>
      </c>
      <c r="F177" s="321" t="s">
        <v>212</v>
      </c>
      <c r="G177" s="291"/>
      <c r="H177" s="291"/>
      <c r="I177" s="291"/>
      <c r="J177" s="288"/>
      <c r="K177" s="292">
        <v>36</v>
      </c>
      <c r="L177" s="288"/>
      <c r="M177" s="288"/>
      <c r="N177" s="288"/>
      <c r="O177" s="288"/>
      <c r="P177" s="288"/>
      <c r="Q177" s="288"/>
      <c r="R177" s="293"/>
      <c r="T177" s="295"/>
      <c r="U177" s="288"/>
      <c r="V177" s="288"/>
      <c r="W177" s="288"/>
      <c r="X177" s="288"/>
      <c r="Y177" s="288"/>
      <c r="Z177" s="288"/>
      <c r="AA177" s="296"/>
      <c r="AT177" s="297" t="s">
        <v>155</v>
      </c>
      <c r="AU177" s="297" t="s">
        <v>86</v>
      </c>
      <c r="AV177" s="294" t="s">
        <v>86</v>
      </c>
      <c r="AW177" s="294" t="s">
        <v>32</v>
      </c>
      <c r="AX177" s="294" t="s">
        <v>77</v>
      </c>
      <c r="AY177" s="297" t="s">
        <v>147</v>
      </c>
    </row>
    <row r="178" spans="2:65" s="294" customFormat="1" ht="22.5" customHeight="1" x14ac:dyDescent="0.3">
      <c r="B178" s="287"/>
      <c r="C178" s="288"/>
      <c r="D178" s="288"/>
      <c r="E178" s="289" t="s">
        <v>3</v>
      </c>
      <c r="F178" s="290" t="s">
        <v>213</v>
      </c>
      <c r="G178" s="291"/>
      <c r="H178" s="291"/>
      <c r="I178" s="291"/>
      <c r="J178" s="288"/>
      <c r="K178" s="292">
        <v>11.288</v>
      </c>
      <c r="L178" s="288"/>
      <c r="M178" s="288"/>
      <c r="N178" s="288"/>
      <c r="O178" s="288"/>
      <c r="P178" s="288"/>
      <c r="Q178" s="288"/>
      <c r="R178" s="293"/>
      <c r="T178" s="295"/>
      <c r="U178" s="288"/>
      <c r="V178" s="288"/>
      <c r="W178" s="288"/>
      <c r="X178" s="288"/>
      <c r="Y178" s="288"/>
      <c r="Z178" s="288"/>
      <c r="AA178" s="296"/>
      <c r="AT178" s="297" t="s">
        <v>155</v>
      </c>
      <c r="AU178" s="297" t="s">
        <v>86</v>
      </c>
      <c r="AV178" s="294" t="s">
        <v>86</v>
      </c>
      <c r="AW178" s="294" t="s">
        <v>32</v>
      </c>
      <c r="AX178" s="294" t="s">
        <v>77</v>
      </c>
      <c r="AY178" s="297" t="s">
        <v>147</v>
      </c>
    </row>
    <row r="179" spans="2:65" s="294" customFormat="1" ht="22.5" customHeight="1" x14ac:dyDescent="0.3">
      <c r="B179" s="287"/>
      <c r="C179" s="288"/>
      <c r="D179" s="288"/>
      <c r="E179" s="289" t="s">
        <v>3</v>
      </c>
      <c r="F179" s="290" t="s">
        <v>214</v>
      </c>
      <c r="G179" s="291"/>
      <c r="H179" s="291"/>
      <c r="I179" s="291"/>
      <c r="J179" s="288"/>
      <c r="K179" s="292">
        <v>28.6</v>
      </c>
      <c r="L179" s="288"/>
      <c r="M179" s="288"/>
      <c r="N179" s="288"/>
      <c r="O179" s="288"/>
      <c r="P179" s="288"/>
      <c r="Q179" s="288"/>
      <c r="R179" s="293"/>
      <c r="T179" s="295"/>
      <c r="U179" s="288"/>
      <c r="V179" s="288"/>
      <c r="W179" s="288"/>
      <c r="X179" s="288"/>
      <c r="Y179" s="288"/>
      <c r="Z179" s="288"/>
      <c r="AA179" s="296"/>
      <c r="AT179" s="297" t="s">
        <v>155</v>
      </c>
      <c r="AU179" s="297" t="s">
        <v>86</v>
      </c>
      <c r="AV179" s="294" t="s">
        <v>86</v>
      </c>
      <c r="AW179" s="294" t="s">
        <v>32</v>
      </c>
      <c r="AX179" s="294" t="s">
        <v>77</v>
      </c>
      <c r="AY179" s="297" t="s">
        <v>147</v>
      </c>
    </row>
    <row r="180" spans="2:65" s="294" customFormat="1" ht="22.5" customHeight="1" x14ac:dyDescent="0.3">
      <c r="B180" s="287"/>
      <c r="C180" s="288"/>
      <c r="D180" s="288"/>
      <c r="E180" s="289" t="s">
        <v>3</v>
      </c>
      <c r="F180" s="290" t="s">
        <v>215</v>
      </c>
      <c r="G180" s="291"/>
      <c r="H180" s="291"/>
      <c r="I180" s="291"/>
      <c r="J180" s="288"/>
      <c r="K180" s="292">
        <v>24.736000000000001</v>
      </c>
      <c r="L180" s="288"/>
      <c r="M180" s="288"/>
      <c r="N180" s="288"/>
      <c r="O180" s="288"/>
      <c r="P180" s="288"/>
      <c r="Q180" s="288"/>
      <c r="R180" s="293"/>
      <c r="T180" s="295"/>
      <c r="U180" s="288"/>
      <c r="V180" s="288"/>
      <c r="W180" s="288"/>
      <c r="X180" s="288"/>
      <c r="Y180" s="288"/>
      <c r="Z180" s="288"/>
      <c r="AA180" s="296"/>
      <c r="AT180" s="297" t="s">
        <v>155</v>
      </c>
      <c r="AU180" s="297" t="s">
        <v>86</v>
      </c>
      <c r="AV180" s="294" t="s">
        <v>86</v>
      </c>
      <c r="AW180" s="294" t="s">
        <v>32</v>
      </c>
      <c r="AX180" s="294" t="s">
        <v>77</v>
      </c>
      <c r="AY180" s="297" t="s">
        <v>147</v>
      </c>
    </row>
    <row r="181" spans="2:65" s="305" customFormat="1" ht="22.5" customHeight="1" x14ac:dyDescent="0.3">
      <c r="B181" s="298"/>
      <c r="C181" s="299"/>
      <c r="D181" s="299"/>
      <c r="E181" s="300" t="s">
        <v>3</v>
      </c>
      <c r="F181" s="301" t="s">
        <v>157</v>
      </c>
      <c r="G181" s="302"/>
      <c r="H181" s="302"/>
      <c r="I181" s="302"/>
      <c r="J181" s="299"/>
      <c r="K181" s="303">
        <v>100.624</v>
      </c>
      <c r="L181" s="299"/>
      <c r="M181" s="299"/>
      <c r="N181" s="299"/>
      <c r="O181" s="299"/>
      <c r="P181" s="299"/>
      <c r="Q181" s="299"/>
      <c r="R181" s="304"/>
      <c r="T181" s="306"/>
      <c r="U181" s="299"/>
      <c r="V181" s="299"/>
      <c r="W181" s="299"/>
      <c r="X181" s="299"/>
      <c r="Y181" s="299"/>
      <c r="Z181" s="299"/>
      <c r="AA181" s="307"/>
      <c r="AT181" s="308" t="s">
        <v>155</v>
      </c>
      <c r="AU181" s="308" t="s">
        <v>86</v>
      </c>
      <c r="AV181" s="305" t="s">
        <v>152</v>
      </c>
      <c r="AW181" s="305" t="s">
        <v>32</v>
      </c>
      <c r="AX181" s="305" t="s">
        <v>33</v>
      </c>
      <c r="AY181" s="308" t="s">
        <v>147</v>
      </c>
    </row>
    <row r="182" spans="2:65" s="162" customFormat="1" ht="31.5" customHeight="1" x14ac:dyDescent="0.3">
      <c r="B182" s="163"/>
      <c r="C182" s="322" t="s">
        <v>216</v>
      </c>
      <c r="D182" s="322" t="s">
        <v>217</v>
      </c>
      <c r="E182" s="323" t="s">
        <v>218</v>
      </c>
      <c r="F182" s="324" t="s">
        <v>219</v>
      </c>
      <c r="G182" s="325"/>
      <c r="H182" s="325"/>
      <c r="I182" s="325"/>
      <c r="J182" s="326" t="s">
        <v>151</v>
      </c>
      <c r="K182" s="327">
        <v>102.636</v>
      </c>
      <c r="L182" s="341"/>
      <c r="M182" s="342"/>
      <c r="N182" s="328">
        <f>ROUND(L182*K182,2)</f>
        <v>0</v>
      </c>
      <c r="O182" s="267"/>
      <c r="P182" s="267"/>
      <c r="Q182" s="267"/>
      <c r="R182" s="168"/>
      <c r="T182" s="271" t="s">
        <v>3</v>
      </c>
      <c r="U182" s="272" t="s">
        <v>42</v>
      </c>
      <c r="V182" s="273">
        <v>0</v>
      </c>
      <c r="W182" s="273">
        <f>V182*K182</f>
        <v>0</v>
      </c>
      <c r="X182" s="273">
        <v>1.7999999999999999E-2</v>
      </c>
      <c r="Y182" s="273">
        <f>X182*K182</f>
        <v>1.8474479999999998</v>
      </c>
      <c r="Z182" s="273">
        <v>0</v>
      </c>
      <c r="AA182" s="274">
        <f>Z182*K182</f>
        <v>0</v>
      </c>
      <c r="AR182" s="150" t="s">
        <v>192</v>
      </c>
      <c r="AT182" s="150" t="s">
        <v>217</v>
      </c>
      <c r="AU182" s="150" t="s">
        <v>86</v>
      </c>
      <c r="AY182" s="150" t="s">
        <v>147</v>
      </c>
      <c r="BE182" s="275">
        <f>IF(U182="základní",N182,0)</f>
        <v>0</v>
      </c>
      <c r="BF182" s="275">
        <f>IF(U182="snížená",N182,0)</f>
        <v>0</v>
      </c>
      <c r="BG182" s="275">
        <f>IF(U182="zákl. přenesená",N182,0)</f>
        <v>0</v>
      </c>
      <c r="BH182" s="275">
        <f>IF(U182="sníž. přenesená",N182,0)</f>
        <v>0</v>
      </c>
      <c r="BI182" s="275">
        <f>IF(U182="nulová",N182,0)</f>
        <v>0</v>
      </c>
      <c r="BJ182" s="150" t="s">
        <v>33</v>
      </c>
      <c r="BK182" s="275">
        <f>ROUND(L182*K182,2)</f>
        <v>0</v>
      </c>
      <c r="BL182" s="150" t="s">
        <v>152</v>
      </c>
      <c r="BM182" s="150" t="s">
        <v>220</v>
      </c>
    </row>
    <row r="183" spans="2:65" s="162" customFormat="1" ht="44.25" customHeight="1" x14ac:dyDescent="0.3">
      <c r="B183" s="163"/>
      <c r="C183" s="264" t="s">
        <v>221</v>
      </c>
      <c r="D183" s="264" t="s">
        <v>148</v>
      </c>
      <c r="E183" s="265" t="s">
        <v>222</v>
      </c>
      <c r="F183" s="266" t="s">
        <v>223</v>
      </c>
      <c r="G183" s="267"/>
      <c r="H183" s="267"/>
      <c r="I183" s="267"/>
      <c r="J183" s="268" t="s">
        <v>151</v>
      </c>
      <c r="K183" s="269">
        <v>100.624</v>
      </c>
      <c r="L183" s="339"/>
      <c r="M183" s="340"/>
      <c r="N183" s="270">
        <f>ROUND(L183*K183,2)</f>
        <v>0</v>
      </c>
      <c r="O183" s="267"/>
      <c r="P183" s="267"/>
      <c r="Q183" s="267"/>
      <c r="R183" s="168"/>
      <c r="T183" s="271" t="s">
        <v>3</v>
      </c>
      <c r="U183" s="272" t="s">
        <v>42</v>
      </c>
      <c r="V183" s="273">
        <v>1.6E-2</v>
      </c>
      <c r="W183" s="273">
        <f>V183*K183</f>
        <v>1.6099839999999999</v>
      </c>
      <c r="X183" s="273">
        <v>9.0000000000000006E-5</v>
      </c>
      <c r="Y183" s="273">
        <f>X183*K183</f>
        <v>9.0561600000000006E-3</v>
      </c>
      <c r="Z183" s="273">
        <v>0</v>
      </c>
      <c r="AA183" s="274">
        <f>Z183*K183</f>
        <v>0</v>
      </c>
      <c r="AR183" s="150" t="s">
        <v>152</v>
      </c>
      <c r="AT183" s="150" t="s">
        <v>148</v>
      </c>
      <c r="AU183" s="150" t="s">
        <v>86</v>
      </c>
      <c r="AY183" s="150" t="s">
        <v>147</v>
      </c>
      <c r="BE183" s="275">
        <f>IF(U183="základní",N183,0)</f>
        <v>0</v>
      </c>
      <c r="BF183" s="275">
        <f>IF(U183="snížená",N183,0)</f>
        <v>0</v>
      </c>
      <c r="BG183" s="275">
        <f>IF(U183="zákl. přenesená",N183,0)</f>
        <v>0</v>
      </c>
      <c r="BH183" s="275">
        <f>IF(U183="sníž. přenesená",N183,0)</f>
        <v>0</v>
      </c>
      <c r="BI183" s="275">
        <f>IF(U183="nulová",N183,0)</f>
        <v>0</v>
      </c>
      <c r="BJ183" s="150" t="s">
        <v>33</v>
      </c>
      <c r="BK183" s="275">
        <f>ROUND(L183*K183,2)</f>
        <v>0</v>
      </c>
      <c r="BL183" s="150" t="s">
        <v>152</v>
      </c>
      <c r="BM183" s="150" t="s">
        <v>224</v>
      </c>
    </row>
    <row r="184" spans="2:65" s="162" customFormat="1" ht="44.25" customHeight="1" x14ac:dyDescent="0.3">
      <c r="B184" s="163"/>
      <c r="C184" s="264" t="s">
        <v>225</v>
      </c>
      <c r="D184" s="264" t="s">
        <v>148</v>
      </c>
      <c r="E184" s="265" t="s">
        <v>226</v>
      </c>
      <c r="F184" s="266" t="s">
        <v>227</v>
      </c>
      <c r="G184" s="267"/>
      <c r="H184" s="267"/>
      <c r="I184" s="267"/>
      <c r="J184" s="268" t="s">
        <v>151</v>
      </c>
      <c r="K184" s="269">
        <v>100.624</v>
      </c>
      <c r="L184" s="339"/>
      <c r="M184" s="340"/>
      <c r="N184" s="270">
        <f>ROUND(L184*K184,2)</f>
        <v>0</v>
      </c>
      <c r="O184" s="267"/>
      <c r="P184" s="267"/>
      <c r="Q184" s="267"/>
      <c r="R184" s="168"/>
      <c r="T184" s="271" t="s">
        <v>3</v>
      </c>
      <c r="U184" s="272" t="s">
        <v>42</v>
      </c>
      <c r="V184" s="273">
        <v>0.24</v>
      </c>
      <c r="W184" s="273">
        <f>V184*K184</f>
        <v>24.149759999999997</v>
      </c>
      <c r="X184" s="273">
        <v>1.146E-2</v>
      </c>
      <c r="Y184" s="273">
        <f>X184*K184</f>
        <v>1.15315104</v>
      </c>
      <c r="Z184" s="273">
        <v>0</v>
      </c>
      <c r="AA184" s="274">
        <f>Z184*K184</f>
        <v>0</v>
      </c>
      <c r="AR184" s="150" t="s">
        <v>152</v>
      </c>
      <c r="AT184" s="150" t="s">
        <v>148</v>
      </c>
      <c r="AU184" s="150" t="s">
        <v>86</v>
      </c>
      <c r="AY184" s="150" t="s">
        <v>147</v>
      </c>
      <c r="BE184" s="275">
        <f>IF(U184="základní",N184,0)</f>
        <v>0</v>
      </c>
      <c r="BF184" s="275">
        <f>IF(U184="snížená",N184,0)</f>
        <v>0</v>
      </c>
      <c r="BG184" s="275">
        <f>IF(U184="zákl. přenesená",N184,0)</f>
        <v>0</v>
      </c>
      <c r="BH184" s="275">
        <f>IF(U184="sníž. přenesená",N184,0)</f>
        <v>0</v>
      </c>
      <c r="BI184" s="275">
        <f>IF(U184="nulová",N184,0)</f>
        <v>0</v>
      </c>
      <c r="BJ184" s="150" t="s">
        <v>33</v>
      </c>
      <c r="BK184" s="275">
        <f>ROUND(L184*K184,2)</f>
        <v>0</v>
      </c>
      <c r="BL184" s="150" t="s">
        <v>152</v>
      </c>
      <c r="BM184" s="150" t="s">
        <v>228</v>
      </c>
    </row>
    <row r="185" spans="2:65" s="294" customFormat="1" ht="22.5" customHeight="1" x14ac:dyDescent="0.3">
      <c r="B185" s="287"/>
      <c r="C185" s="288"/>
      <c r="D185" s="288"/>
      <c r="E185" s="289" t="s">
        <v>3</v>
      </c>
      <c r="F185" s="321" t="s">
        <v>212</v>
      </c>
      <c r="G185" s="291"/>
      <c r="H185" s="291"/>
      <c r="I185" s="291"/>
      <c r="J185" s="288"/>
      <c r="K185" s="292">
        <v>36</v>
      </c>
      <c r="L185" s="288"/>
      <c r="M185" s="288"/>
      <c r="N185" s="288"/>
      <c r="O185" s="288"/>
      <c r="P185" s="288"/>
      <c r="Q185" s="288"/>
      <c r="R185" s="293"/>
      <c r="T185" s="295"/>
      <c r="U185" s="288"/>
      <c r="V185" s="288"/>
      <c r="W185" s="288"/>
      <c r="X185" s="288"/>
      <c r="Y185" s="288"/>
      <c r="Z185" s="288"/>
      <c r="AA185" s="296"/>
      <c r="AT185" s="297" t="s">
        <v>155</v>
      </c>
      <c r="AU185" s="297" t="s">
        <v>86</v>
      </c>
      <c r="AV185" s="294" t="s">
        <v>86</v>
      </c>
      <c r="AW185" s="294" t="s">
        <v>32</v>
      </c>
      <c r="AX185" s="294" t="s">
        <v>77</v>
      </c>
      <c r="AY185" s="297" t="s">
        <v>147</v>
      </c>
    </row>
    <row r="186" spans="2:65" s="294" customFormat="1" ht="22.5" customHeight="1" x14ac:dyDescent="0.3">
      <c r="B186" s="287"/>
      <c r="C186" s="288"/>
      <c r="D186" s="288"/>
      <c r="E186" s="289" t="s">
        <v>3</v>
      </c>
      <c r="F186" s="290" t="s">
        <v>213</v>
      </c>
      <c r="G186" s="291"/>
      <c r="H186" s="291"/>
      <c r="I186" s="291"/>
      <c r="J186" s="288"/>
      <c r="K186" s="292">
        <v>11.288</v>
      </c>
      <c r="L186" s="288"/>
      <c r="M186" s="288"/>
      <c r="N186" s="288"/>
      <c r="O186" s="288"/>
      <c r="P186" s="288"/>
      <c r="Q186" s="288"/>
      <c r="R186" s="293"/>
      <c r="T186" s="295"/>
      <c r="U186" s="288"/>
      <c r="V186" s="288"/>
      <c r="W186" s="288"/>
      <c r="X186" s="288"/>
      <c r="Y186" s="288"/>
      <c r="Z186" s="288"/>
      <c r="AA186" s="296"/>
      <c r="AT186" s="297" t="s">
        <v>155</v>
      </c>
      <c r="AU186" s="297" t="s">
        <v>86</v>
      </c>
      <c r="AV186" s="294" t="s">
        <v>86</v>
      </c>
      <c r="AW186" s="294" t="s">
        <v>32</v>
      </c>
      <c r="AX186" s="294" t="s">
        <v>77</v>
      </c>
      <c r="AY186" s="297" t="s">
        <v>147</v>
      </c>
    </row>
    <row r="187" spans="2:65" s="294" customFormat="1" ht="22.5" customHeight="1" x14ac:dyDescent="0.3">
      <c r="B187" s="287"/>
      <c r="C187" s="288"/>
      <c r="D187" s="288"/>
      <c r="E187" s="289" t="s">
        <v>3</v>
      </c>
      <c r="F187" s="290" t="s">
        <v>214</v>
      </c>
      <c r="G187" s="291"/>
      <c r="H187" s="291"/>
      <c r="I187" s="291"/>
      <c r="J187" s="288"/>
      <c r="K187" s="292">
        <v>28.6</v>
      </c>
      <c r="L187" s="288"/>
      <c r="M187" s="288"/>
      <c r="N187" s="288"/>
      <c r="O187" s="288"/>
      <c r="P187" s="288"/>
      <c r="Q187" s="288"/>
      <c r="R187" s="293"/>
      <c r="T187" s="295"/>
      <c r="U187" s="288"/>
      <c r="V187" s="288"/>
      <c r="W187" s="288"/>
      <c r="X187" s="288"/>
      <c r="Y187" s="288"/>
      <c r="Z187" s="288"/>
      <c r="AA187" s="296"/>
      <c r="AT187" s="297" t="s">
        <v>155</v>
      </c>
      <c r="AU187" s="297" t="s">
        <v>86</v>
      </c>
      <c r="AV187" s="294" t="s">
        <v>86</v>
      </c>
      <c r="AW187" s="294" t="s">
        <v>32</v>
      </c>
      <c r="AX187" s="294" t="s">
        <v>77</v>
      </c>
      <c r="AY187" s="297" t="s">
        <v>147</v>
      </c>
    </row>
    <row r="188" spans="2:65" s="294" customFormat="1" ht="22.5" customHeight="1" x14ac:dyDescent="0.3">
      <c r="B188" s="287"/>
      <c r="C188" s="288"/>
      <c r="D188" s="288"/>
      <c r="E188" s="289" t="s">
        <v>3</v>
      </c>
      <c r="F188" s="290" t="s">
        <v>215</v>
      </c>
      <c r="G188" s="291"/>
      <c r="H188" s="291"/>
      <c r="I188" s="291"/>
      <c r="J188" s="288"/>
      <c r="K188" s="292">
        <v>24.736000000000001</v>
      </c>
      <c r="L188" s="288"/>
      <c r="M188" s="288"/>
      <c r="N188" s="288"/>
      <c r="O188" s="288"/>
      <c r="P188" s="288"/>
      <c r="Q188" s="288"/>
      <c r="R188" s="293"/>
      <c r="T188" s="295"/>
      <c r="U188" s="288"/>
      <c r="V188" s="288"/>
      <c r="W188" s="288"/>
      <c r="X188" s="288"/>
      <c r="Y188" s="288"/>
      <c r="Z188" s="288"/>
      <c r="AA188" s="296"/>
      <c r="AT188" s="297" t="s">
        <v>155</v>
      </c>
      <c r="AU188" s="297" t="s">
        <v>86</v>
      </c>
      <c r="AV188" s="294" t="s">
        <v>86</v>
      </c>
      <c r="AW188" s="294" t="s">
        <v>32</v>
      </c>
      <c r="AX188" s="294" t="s">
        <v>77</v>
      </c>
      <c r="AY188" s="297" t="s">
        <v>147</v>
      </c>
    </row>
    <row r="189" spans="2:65" s="305" customFormat="1" ht="22.5" customHeight="1" x14ac:dyDescent="0.3">
      <c r="B189" s="298"/>
      <c r="C189" s="299"/>
      <c r="D189" s="299"/>
      <c r="E189" s="300" t="s">
        <v>3</v>
      </c>
      <c r="F189" s="301" t="s">
        <v>157</v>
      </c>
      <c r="G189" s="302"/>
      <c r="H189" s="302"/>
      <c r="I189" s="302"/>
      <c r="J189" s="299"/>
      <c r="K189" s="303">
        <v>100.624</v>
      </c>
      <c r="L189" s="299"/>
      <c r="M189" s="299"/>
      <c r="N189" s="299"/>
      <c r="O189" s="299"/>
      <c r="P189" s="299"/>
      <c r="Q189" s="299"/>
      <c r="R189" s="304"/>
      <c r="T189" s="306"/>
      <c r="U189" s="299"/>
      <c r="V189" s="299"/>
      <c r="W189" s="299"/>
      <c r="X189" s="299"/>
      <c r="Y189" s="299"/>
      <c r="Z189" s="299"/>
      <c r="AA189" s="307"/>
      <c r="AT189" s="308" t="s">
        <v>155</v>
      </c>
      <c r="AU189" s="308" t="s">
        <v>86</v>
      </c>
      <c r="AV189" s="305" t="s">
        <v>152</v>
      </c>
      <c r="AW189" s="305" t="s">
        <v>32</v>
      </c>
      <c r="AX189" s="305" t="s">
        <v>33</v>
      </c>
      <c r="AY189" s="308" t="s">
        <v>147</v>
      </c>
    </row>
    <row r="190" spans="2:65" s="162" customFormat="1" ht="31.5" customHeight="1" x14ac:dyDescent="0.3">
      <c r="B190" s="163"/>
      <c r="C190" s="264" t="s">
        <v>9</v>
      </c>
      <c r="D190" s="264" t="s">
        <v>148</v>
      </c>
      <c r="E190" s="265" t="s">
        <v>229</v>
      </c>
      <c r="F190" s="266" t="s">
        <v>230</v>
      </c>
      <c r="G190" s="267"/>
      <c r="H190" s="267"/>
      <c r="I190" s="267"/>
      <c r="J190" s="268" t="s">
        <v>151</v>
      </c>
      <c r="K190" s="269">
        <v>100.624</v>
      </c>
      <c r="L190" s="339"/>
      <c r="M190" s="340"/>
      <c r="N190" s="270">
        <f>ROUND(L190*K190,2)</f>
        <v>0</v>
      </c>
      <c r="O190" s="267"/>
      <c r="P190" s="267"/>
      <c r="Q190" s="267"/>
      <c r="R190" s="168"/>
      <c r="T190" s="271" t="s">
        <v>3</v>
      </c>
      <c r="U190" s="272" t="s">
        <v>42</v>
      </c>
      <c r="V190" s="273">
        <v>0.28499999999999998</v>
      </c>
      <c r="W190" s="273">
        <f>V190*K190</f>
        <v>28.677839999999996</v>
      </c>
      <c r="X190" s="273">
        <v>4.7800000000000004E-3</v>
      </c>
      <c r="Y190" s="273">
        <f>X190*K190</f>
        <v>0.48098272000000003</v>
      </c>
      <c r="Z190" s="273">
        <v>0</v>
      </c>
      <c r="AA190" s="274">
        <f>Z190*K190</f>
        <v>0</v>
      </c>
      <c r="AR190" s="150" t="s">
        <v>152</v>
      </c>
      <c r="AT190" s="150" t="s">
        <v>148</v>
      </c>
      <c r="AU190" s="150" t="s">
        <v>86</v>
      </c>
      <c r="AY190" s="150" t="s">
        <v>147</v>
      </c>
      <c r="BE190" s="275">
        <f>IF(U190="základní",N190,0)</f>
        <v>0</v>
      </c>
      <c r="BF190" s="275">
        <f>IF(U190="snížená",N190,0)</f>
        <v>0</v>
      </c>
      <c r="BG190" s="275">
        <f>IF(U190="zákl. přenesená",N190,0)</f>
        <v>0</v>
      </c>
      <c r="BH190" s="275">
        <f>IF(U190="sníž. přenesená",N190,0)</f>
        <v>0</v>
      </c>
      <c r="BI190" s="275">
        <f>IF(U190="nulová",N190,0)</f>
        <v>0</v>
      </c>
      <c r="BJ190" s="150" t="s">
        <v>33</v>
      </c>
      <c r="BK190" s="275">
        <f>ROUND(L190*K190,2)</f>
        <v>0</v>
      </c>
      <c r="BL190" s="150" t="s">
        <v>152</v>
      </c>
      <c r="BM190" s="150" t="s">
        <v>231</v>
      </c>
    </row>
    <row r="191" spans="2:65" s="162" customFormat="1" ht="31.5" customHeight="1" x14ac:dyDescent="0.3">
      <c r="B191" s="163"/>
      <c r="C191" s="264" t="s">
        <v>232</v>
      </c>
      <c r="D191" s="264" t="s">
        <v>148</v>
      </c>
      <c r="E191" s="265" t="s">
        <v>233</v>
      </c>
      <c r="F191" s="266" t="s">
        <v>234</v>
      </c>
      <c r="G191" s="267"/>
      <c r="H191" s="267"/>
      <c r="I191" s="267"/>
      <c r="J191" s="268" t="s">
        <v>151</v>
      </c>
      <c r="K191" s="269">
        <v>694.81299999999999</v>
      </c>
      <c r="L191" s="339"/>
      <c r="M191" s="340"/>
      <c r="N191" s="270">
        <f>ROUND(L191*K191,2)</f>
        <v>0</v>
      </c>
      <c r="O191" s="267"/>
      <c r="P191" s="267"/>
      <c r="Q191" s="267"/>
      <c r="R191" s="168"/>
      <c r="T191" s="271" t="s">
        <v>3</v>
      </c>
      <c r="U191" s="272" t="s">
        <v>42</v>
      </c>
      <c r="V191" s="273">
        <v>0.24</v>
      </c>
      <c r="W191" s="273">
        <f>V191*K191</f>
        <v>166.75512000000001</v>
      </c>
      <c r="X191" s="273">
        <v>5.4599999999999996E-3</v>
      </c>
      <c r="Y191" s="273">
        <f>X191*K191</f>
        <v>3.7936789799999997</v>
      </c>
      <c r="Z191" s="273">
        <v>0</v>
      </c>
      <c r="AA191" s="274">
        <f>Z191*K191</f>
        <v>0</v>
      </c>
      <c r="AR191" s="150" t="s">
        <v>152</v>
      </c>
      <c r="AT191" s="150" t="s">
        <v>148</v>
      </c>
      <c r="AU191" s="150" t="s">
        <v>86</v>
      </c>
      <c r="AY191" s="150" t="s">
        <v>147</v>
      </c>
      <c r="BE191" s="275">
        <f>IF(U191="základní",N191,0)</f>
        <v>0</v>
      </c>
      <c r="BF191" s="275">
        <f>IF(U191="snížená",N191,0)</f>
        <v>0</v>
      </c>
      <c r="BG191" s="275">
        <f>IF(U191="zákl. přenesená",N191,0)</f>
        <v>0</v>
      </c>
      <c r="BH191" s="275">
        <f>IF(U191="sníž. přenesená",N191,0)</f>
        <v>0</v>
      </c>
      <c r="BI191" s="275">
        <f>IF(U191="nulová",N191,0)</f>
        <v>0</v>
      </c>
      <c r="BJ191" s="150" t="s">
        <v>33</v>
      </c>
      <c r="BK191" s="275">
        <f>ROUND(L191*K191,2)</f>
        <v>0</v>
      </c>
      <c r="BL191" s="150" t="s">
        <v>152</v>
      </c>
      <c r="BM191" s="150" t="s">
        <v>235</v>
      </c>
    </row>
    <row r="192" spans="2:65" s="283" customFormat="1" ht="31.5" customHeight="1" x14ac:dyDescent="0.3">
      <c r="B192" s="276"/>
      <c r="C192" s="277"/>
      <c r="D192" s="277"/>
      <c r="E192" s="278" t="s">
        <v>3</v>
      </c>
      <c r="F192" s="279" t="s">
        <v>236</v>
      </c>
      <c r="G192" s="280"/>
      <c r="H192" s="280"/>
      <c r="I192" s="280"/>
      <c r="J192" s="277"/>
      <c r="K192" s="281" t="s">
        <v>3</v>
      </c>
      <c r="L192" s="277"/>
      <c r="M192" s="277"/>
      <c r="N192" s="277"/>
      <c r="O192" s="277"/>
      <c r="P192" s="277"/>
      <c r="Q192" s="277"/>
      <c r="R192" s="282"/>
      <c r="T192" s="284"/>
      <c r="U192" s="277"/>
      <c r="V192" s="277"/>
      <c r="W192" s="277"/>
      <c r="X192" s="277"/>
      <c r="Y192" s="277"/>
      <c r="Z192" s="277"/>
      <c r="AA192" s="285"/>
      <c r="AT192" s="286" t="s">
        <v>155</v>
      </c>
      <c r="AU192" s="286" t="s">
        <v>86</v>
      </c>
      <c r="AV192" s="283" t="s">
        <v>33</v>
      </c>
      <c r="AW192" s="283" t="s">
        <v>32</v>
      </c>
      <c r="AX192" s="283" t="s">
        <v>77</v>
      </c>
      <c r="AY192" s="286" t="s">
        <v>147</v>
      </c>
    </row>
    <row r="193" spans="2:65" s="294" customFormat="1" ht="22.5" customHeight="1" x14ac:dyDescent="0.3">
      <c r="B193" s="287"/>
      <c r="C193" s="288"/>
      <c r="D193" s="288"/>
      <c r="E193" s="289" t="s">
        <v>3</v>
      </c>
      <c r="F193" s="290" t="s">
        <v>237</v>
      </c>
      <c r="G193" s="291"/>
      <c r="H193" s="291"/>
      <c r="I193" s="291"/>
      <c r="J193" s="288"/>
      <c r="K193" s="292">
        <v>694.81299999999999</v>
      </c>
      <c r="L193" s="288"/>
      <c r="M193" s="288"/>
      <c r="N193" s="288"/>
      <c r="O193" s="288"/>
      <c r="P193" s="288"/>
      <c r="Q193" s="288"/>
      <c r="R193" s="293"/>
      <c r="T193" s="295"/>
      <c r="U193" s="288"/>
      <c r="V193" s="288"/>
      <c r="W193" s="288"/>
      <c r="X193" s="288"/>
      <c r="Y193" s="288"/>
      <c r="Z193" s="288"/>
      <c r="AA193" s="296"/>
      <c r="AT193" s="297" t="s">
        <v>155</v>
      </c>
      <c r="AU193" s="297" t="s">
        <v>86</v>
      </c>
      <c r="AV193" s="294" t="s">
        <v>86</v>
      </c>
      <c r="AW193" s="294" t="s">
        <v>32</v>
      </c>
      <c r="AX193" s="294" t="s">
        <v>77</v>
      </c>
      <c r="AY193" s="297" t="s">
        <v>147</v>
      </c>
    </row>
    <row r="194" spans="2:65" s="305" customFormat="1" ht="22.5" customHeight="1" x14ac:dyDescent="0.3">
      <c r="B194" s="298"/>
      <c r="C194" s="299"/>
      <c r="D194" s="299"/>
      <c r="E194" s="300" t="s">
        <v>3</v>
      </c>
      <c r="F194" s="301" t="s">
        <v>157</v>
      </c>
      <c r="G194" s="302"/>
      <c r="H194" s="302"/>
      <c r="I194" s="302"/>
      <c r="J194" s="299"/>
      <c r="K194" s="303">
        <v>694.81299999999999</v>
      </c>
      <c r="L194" s="299"/>
      <c r="M194" s="299"/>
      <c r="N194" s="299"/>
      <c r="O194" s="299"/>
      <c r="P194" s="299"/>
      <c r="Q194" s="299"/>
      <c r="R194" s="304"/>
      <c r="T194" s="306"/>
      <c r="U194" s="299"/>
      <c r="V194" s="299"/>
      <c r="W194" s="299"/>
      <c r="X194" s="299"/>
      <c r="Y194" s="299"/>
      <c r="Z194" s="299"/>
      <c r="AA194" s="307"/>
      <c r="AT194" s="308" t="s">
        <v>155</v>
      </c>
      <c r="AU194" s="308" t="s">
        <v>86</v>
      </c>
      <c r="AV194" s="305" t="s">
        <v>152</v>
      </c>
      <c r="AW194" s="305" t="s">
        <v>32</v>
      </c>
      <c r="AX194" s="305" t="s">
        <v>33</v>
      </c>
      <c r="AY194" s="308" t="s">
        <v>147</v>
      </c>
    </row>
    <row r="195" spans="2:65" s="162" customFormat="1" ht="31.5" customHeight="1" x14ac:dyDescent="0.3">
      <c r="B195" s="163"/>
      <c r="C195" s="264" t="s">
        <v>238</v>
      </c>
      <c r="D195" s="264" t="s">
        <v>148</v>
      </c>
      <c r="E195" s="265" t="s">
        <v>239</v>
      </c>
      <c r="F195" s="266" t="s">
        <v>240</v>
      </c>
      <c r="G195" s="267"/>
      <c r="H195" s="267"/>
      <c r="I195" s="267"/>
      <c r="J195" s="268" t="s">
        <v>151</v>
      </c>
      <c r="K195" s="269">
        <v>226.33099999999999</v>
      </c>
      <c r="L195" s="339"/>
      <c r="M195" s="340"/>
      <c r="N195" s="270">
        <f>ROUND(L195*K195,2)</f>
        <v>0</v>
      </c>
      <c r="O195" s="267"/>
      <c r="P195" s="267"/>
      <c r="Q195" s="267"/>
      <c r="R195" s="168"/>
      <c r="T195" s="271" t="s">
        <v>3</v>
      </c>
      <c r="U195" s="272" t="s">
        <v>42</v>
      </c>
      <c r="V195" s="273">
        <v>1</v>
      </c>
      <c r="W195" s="273">
        <f>V195*K195</f>
        <v>226.33099999999999</v>
      </c>
      <c r="X195" s="273">
        <v>8.2500000000000004E-3</v>
      </c>
      <c r="Y195" s="273">
        <f>X195*K195</f>
        <v>1.8672307500000001</v>
      </c>
      <c r="Z195" s="273">
        <v>0</v>
      </c>
      <c r="AA195" s="274">
        <f>Z195*K195</f>
        <v>0</v>
      </c>
      <c r="AR195" s="150" t="s">
        <v>152</v>
      </c>
      <c r="AT195" s="150" t="s">
        <v>148</v>
      </c>
      <c r="AU195" s="150" t="s">
        <v>86</v>
      </c>
      <c r="AY195" s="150" t="s">
        <v>147</v>
      </c>
      <c r="BE195" s="275">
        <f>IF(U195="základní",N195,0)</f>
        <v>0</v>
      </c>
      <c r="BF195" s="275">
        <f>IF(U195="snížená",N195,0)</f>
        <v>0</v>
      </c>
      <c r="BG195" s="275">
        <f>IF(U195="zákl. přenesená",N195,0)</f>
        <v>0</v>
      </c>
      <c r="BH195" s="275">
        <f>IF(U195="sníž. přenesená",N195,0)</f>
        <v>0</v>
      </c>
      <c r="BI195" s="275">
        <f>IF(U195="nulová",N195,0)</f>
        <v>0</v>
      </c>
      <c r="BJ195" s="150" t="s">
        <v>33</v>
      </c>
      <c r="BK195" s="275">
        <f>ROUND(L195*K195,2)</f>
        <v>0</v>
      </c>
      <c r="BL195" s="150" t="s">
        <v>152</v>
      </c>
      <c r="BM195" s="150" t="s">
        <v>241</v>
      </c>
    </row>
    <row r="196" spans="2:65" s="294" customFormat="1" ht="31.5" customHeight="1" x14ac:dyDescent="0.3">
      <c r="B196" s="287"/>
      <c r="C196" s="288"/>
      <c r="D196" s="288"/>
      <c r="E196" s="289" t="s">
        <v>3</v>
      </c>
      <c r="F196" s="321" t="s">
        <v>242</v>
      </c>
      <c r="G196" s="291"/>
      <c r="H196" s="291"/>
      <c r="I196" s="291"/>
      <c r="J196" s="288"/>
      <c r="K196" s="292">
        <v>212.42099999999999</v>
      </c>
      <c r="L196" s="288"/>
      <c r="M196" s="288"/>
      <c r="N196" s="288"/>
      <c r="O196" s="288"/>
      <c r="P196" s="288"/>
      <c r="Q196" s="288"/>
      <c r="R196" s="293"/>
      <c r="T196" s="295"/>
      <c r="U196" s="288"/>
      <c r="V196" s="288"/>
      <c r="W196" s="288"/>
      <c r="X196" s="288"/>
      <c r="Y196" s="288"/>
      <c r="Z196" s="288"/>
      <c r="AA196" s="296"/>
      <c r="AT196" s="297" t="s">
        <v>155</v>
      </c>
      <c r="AU196" s="297" t="s">
        <v>86</v>
      </c>
      <c r="AV196" s="294" t="s">
        <v>86</v>
      </c>
      <c r="AW196" s="294" t="s">
        <v>32</v>
      </c>
      <c r="AX196" s="294" t="s">
        <v>77</v>
      </c>
      <c r="AY196" s="297" t="s">
        <v>147</v>
      </c>
    </row>
    <row r="197" spans="2:65" s="316" customFormat="1" ht="22.5" customHeight="1" x14ac:dyDescent="0.3">
      <c r="B197" s="309"/>
      <c r="C197" s="310"/>
      <c r="D197" s="310"/>
      <c r="E197" s="311" t="s">
        <v>3</v>
      </c>
      <c r="F197" s="312" t="s">
        <v>163</v>
      </c>
      <c r="G197" s="313"/>
      <c r="H197" s="313"/>
      <c r="I197" s="313"/>
      <c r="J197" s="310"/>
      <c r="K197" s="314">
        <v>212.42099999999999</v>
      </c>
      <c r="L197" s="310"/>
      <c r="M197" s="310"/>
      <c r="N197" s="310"/>
      <c r="O197" s="310"/>
      <c r="P197" s="310"/>
      <c r="Q197" s="310"/>
      <c r="R197" s="315"/>
      <c r="T197" s="317"/>
      <c r="U197" s="310"/>
      <c r="V197" s="310"/>
      <c r="W197" s="310"/>
      <c r="X197" s="310"/>
      <c r="Y197" s="310"/>
      <c r="Z197" s="310"/>
      <c r="AA197" s="318"/>
      <c r="AT197" s="319" t="s">
        <v>155</v>
      </c>
      <c r="AU197" s="319" t="s">
        <v>86</v>
      </c>
      <c r="AV197" s="316" t="s">
        <v>164</v>
      </c>
      <c r="AW197" s="316" t="s">
        <v>32</v>
      </c>
      <c r="AX197" s="316" t="s">
        <v>77</v>
      </c>
      <c r="AY197" s="319" t="s">
        <v>147</v>
      </c>
    </row>
    <row r="198" spans="2:65" s="294" customFormat="1" ht="22.5" customHeight="1" x14ac:dyDescent="0.3">
      <c r="B198" s="287"/>
      <c r="C198" s="288"/>
      <c r="D198" s="288"/>
      <c r="E198" s="289" t="s">
        <v>3</v>
      </c>
      <c r="F198" s="290" t="s">
        <v>243</v>
      </c>
      <c r="G198" s="291"/>
      <c r="H198" s="291"/>
      <c r="I198" s="291"/>
      <c r="J198" s="288"/>
      <c r="K198" s="292">
        <v>8.82</v>
      </c>
      <c r="L198" s="288"/>
      <c r="M198" s="288"/>
      <c r="N198" s="288"/>
      <c r="O198" s="288"/>
      <c r="P198" s="288"/>
      <c r="Q198" s="288"/>
      <c r="R198" s="293"/>
      <c r="T198" s="295"/>
      <c r="U198" s="288"/>
      <c r="V198" s="288"/>
      <c r="W198" s="288"/>
      <c r="X198" s="288"/>
      <c r="Y198" s="288"/>
      <c r="Z198" s="288"/>
      <c r="AA198" s="296"/>
      <c r="AT198" s="297" t="s">
        <v>155</v>
      </c>
      <c r="AU198" s="297" t="s">
        <v>86</v>
      </c>
      <c r="AV198" s="294" t="s">
        <v>86</v>
      </c>
      <c r="AW198" s="294" t="s">
        <v>32</v>
      </c>
      <c r="AX198" s="294" t="s">
        <v>77</v>
      </c>
      <c r="AY198" s="297" t="s">
        <v>147</v>
      </c>
    </row>
    <row r="199" spans="2:65" s="316" customFormat="1" ht="22.5" customHeight="1" x14ac:dyDescent="0.3">
      <c r="B199" s="309"/>
      <c r="C199" s="310"/>
      <c r="D199" s="310"/>
      <c r="E199" s="311" t="s">
        <v>3</v>
      </c>
      <c r="F199" s="312" t="s">
        <v>163</v>
      </c>
      <c r="G199" s="313"/>
      <c r="H199" s="313"/>
      <c r="I199" s="313"/>
      <c r="J199" s="310"/>
      <c r="K199" s="314">
        <v>8.82</v>
      </c>
      <c r="L199" s="310"/>
      <c r="M199" s="310"/>
      <c r="N199" s="310"/>
      <c r="O199" s="310"/>
      <c r="P199" s="310"/>
      <c r="Q199" s="310"/>
      <c r="R199" s="315"/>
      <c r="T199" s="317"/>
      <c r="U199" s="310"/>
      <c r="V199" s="310"/>
      <c r="W199" s="310"/>
      <c r="X199" s="310"/>
      <c r="Y199" s="310"/>
      <c r="Z199" s="310"/>
      <c r="AA199" s="318"/>
      <c r="AT199" s="319" t="s">
        <v>155</v>
      </c>
      <c r="AU199" s="319" t="s">
        <v>86</v>
      </c>
      <c r="AV199" s="316" t="s">
        <v>164</v>
      </c>
      <c r="AW199" s="316" t="s">
        <v>32</v>
      </c>
      <c r="AX199" s="316" t="s">
        <v>77</v>
      </c>
      <c r="AY199" s="319" t="s">
        <v>147</v>
      </c>
    </row>
    <row r="200" spans="2:65" s="294" customFormat="1" ht="31.5" customHeight="1" x14ac:dyDescent="0.3">
      <c r="B200" s="287"/>
      <c r="C200" s="288"/>
      <c r="D200" s="288"/>
      <c r="E200" s="289" t="s">
        <v>3</v>
      </c>
      <c r="F200" s="290" t="s">
        <v>244</v>
      </c>
      <c r="G200" s="291"/>
      <c r="H200" s="291"/>
      <c r="I200" s="291"/>
      <c r="J200" s="288"/>
      <c r="K200" s="292">
        <v>2.4449999999999998</v>
      </c>
      <c r="L200" s="288"/>
      <c r="M200" s="288"/>
      <c r="N200" s="288"/>
      <c r="O200" s="288"/>
      <c r="P200" s="288"/>
      <c r="Q200" s="288"/>
      <c r="R200" s="293"/>
      <c r="T200" s="295"/>
      <c r="U200" s="288"/>
      <c r="V200" s="288"/>
      <c r="W200" s="288"/>
      <c r="X200" s="288"/>
      <c r="Y200" s="288"/>
      <c r="Z200" s="288"/>
      <c r="AA200" s="296"/>
      <c r="AT200" s="297" t="s">
        <v>155</v>
      </c>
      <c r="AU200" s="297" t="s">
        <v>86</v>
      </c>
      <c r="AV200" s="294" t="s">
        <v>86</v>
      </c>
      <c r="AW200" s="294" t="s">
        <v>32</v>
      </c>
      <c r="AX200" s="294" t="s">
        <v>77</v>
      </c>
      <c r="AY200" s="297" t="s">
        <v>147</v>
      </c>
    </row>
    <row r="201" spans="2:65" s="294" customFormat="1" ht="22.5" customHeight="1" x14ac:dyDescent="0.3">
      <c r="B201" s="287"/>
      <c r="C201" s="288"/>
      <c r="D201" s="288"/>
      <c r="E201" s="289" t="s">
        <v>3</v>
      </c>
      <c r="F201" s="290" t="s">
        <v>245</v>
      </c>
      <c r="G201" s="291"/>
      <c r="H201" s="291"/>
      <c r="I201" s="291"/>
      <c r="J201" s="288"/>
      <c r="K201" s="292">
        <v>2.645</v>
      </c>
      <c r="L201" s="288"/>
      <c r="M201" s="288"/>
      <c r="N201" s="288"/>
      <c r="O201" s="288"/>
      <c r="P201" s="288"/>
      <c r="Q201" s="288"/>
      <c r="R201" s="293"/>
      <c r="T201" s="295"/>
      <c r="U201" s="288"/>
      <c r="V201" s="288"/>
      <c r="W201" s="288"/>
      <c r="X201" s="288"/>
      <c r="Y201" s="288"/>
      <c r="Z201" s="288"/>
      <c r="AA201" s="296"/>
      <c r="AT201" s="297" t="s">
        <v>155</v>
      </c>
      <c r="AU201" s="297" t="s">
        <v>86</v>
      </c>
      <c r="AV201" s="294" t="s">
        <v>86</v>
      </c>
      <c r="AW201" s="294" t="s">
        <v>32</v>
      </c>
      <c r="AX201" s="294" t="s">
        <v>77</v>
      </c>
      <c r="AY201" s="297" t="s">
        <v>147</v>
      </c>
    </row>
    <row r="202" spans="2:65" s="316" customFormat="1" ht="22.5" customHeight="1" x14ac:dyDescent="0.3">
      <c r="B202" s="309"/>
      <c r="C202" s="310"/>
      <c r="D202" s="310"/>
      <c r="E202" s="311" t="s">
        <v>3</v>
      </c>
      <c r="F202" s="312" t="s">
        <v>163</v>
      </c>
      <c r="G202" s="313"/>
      <c r="H202" s="313"/>
      <c r="I202" s="313"/>
      <c r="J202" s="310"/>
      <c r="K202" s="314">
        <v>5.09</v>
      </c>
      <c r="L202" s="310"/>
      <c r="M202" s="310"/>
      <c r="N202" s="310"/>
      <c r="O202" s="310"/>
      <c r="P202" s="310"/>
      <c r="Q202" s="310"/>
      <c r="R202" s="315"/>
      <c r="T202" s="317"/>
      <c r="U202" s="310"/>
      <c r="V202" s="310"/>
      <c r="W202" s="310"/>
      <c r="X202" s="310"/>
      <c r="Y202" s="310"/>
      <c r="Z202" s="310"/>
      <c r="AA202" s="318"/>
      <c r="AT202" s="319" t="s">
        <v>155</v>
      </c>
      <c r="AU202" s="319" t="s">
        <v>86</v>
      </c>
      <c r="AV202" s="316" t="s">
        <v>164</v>
      </c>
      <c r="AW202" s="316" t="s">
        <v>32</v>
      </c>
      <c r="AX202" s="316" t="s">
        <v>77</v>
      </c>
      <c r="AY202" s="319" t="s">
        <v>147</v>
      </c>
    </row>
    <row r="203" spans="2:65" s="305" customFormat="1" ht="22.5" customHeight="1" x14ac:dyDescent="0.3">
      <c r="B203" s="298"/>
      <c r="C203" s="299"/>
      <c r="D203" s="299"/>
      <c r="E203" s="300" t="s">
        <v>3</v>
      </c>
      <c r="F203" s="301" t="s">
        <v>157</v>
      </c>
      <c r="G203" s="302"/>
      <c r="H203" s="302"/>
      <c r="I203" s="302"/>
      <c r="J203" s="299"/>
      <c r="K203" s="303">
        <v>226.33099999999999</v>
      </c>
      <c r="L203" s="299"/>
      <c r="M203" s="299"/>
      <c r="N203" s="299"/>
      <c r="O203" s="299"/>
      <c r="P203" s="299"/>
      <c r="Q203" s="299"/>
      <c r="R203" s="304"/>
      <c r="T203" s="306"/>
      <c r="U203" s="299"/>
      <c r="V203" s="299"/>
      <c r="W203" s="299"/>
      <c r="X203" s="299"/>
      <c r="Y203" s="299"/>
      <c r="Z203" s="299"/>
      <c r="AA203" s="307"/>
      <c r="AT203" s="308" t="s">
        <v>155</v>
      </c>
      <c r="AU203" s="308" t="s">
        <v>86</v>
      </c>
      <c r="AV203" s="305" t="s">
        <v>152</v>
      </c>
      <c r="AW203" s="305" t="s">
        <v>32</v>
      </c>
      <c r="AX203" s="305" t="s">
        <v>33</v>
      </c>
      <c r="AY203" s="308" t="s">
        <v>147</v>
      </c>
    </row>
    <row r="204" spans="2:65" s="162" customFormat="1" ht="31.5" customHeight="1" x14ac:dyDescent="0.3">
      <c r="B204" s="163"/>
      <c r="C204" s="322" t="s">
        <v>246</v>
      </c>
      <c r="D204" s="322" t="s">
        <v>217</v>
      </c>
      <c r="E204" s="323" t="s">
        <v>247</v>
      </c>
      <c r="F204" s="324" t="s">
        <v>248</v>
      </c>
      <c r="G204" s="325"/>
      <c r="H204" s="325"/>
      <c r="I204" s="325"/>
      <c r="J204" s="326" t="s">
        <v>151</v>
      </c>
      <c r="K204" s="327">
        <v>230.858</v>
      </c>
      <c r="L204" s="341"/>
      <c r="M204" s="342"/>
      <c r="N204" s="328">
        <f>ROUND(L204*K204,2)</f>
        <v>0</v>
      </c>
      <c r="O204" s="267"/>
      <c r="P204" s="267"/>
      <c r="Q204" s="267"/>
      <c r="R204" s="168"/>
      <c r="T204" s="271" t="s">
        <v>3</v>
      </c>
      <c r="U204" s="272" t="s">
        <v>42</v>
      </c>
      <c r="V204" s="273">
        <v>0</v>
      </c>
      <c r="W204" s="273">
        <f>V204*K204</f>
        <v>0</v>
      </c>
      <c r="X204" s="273">
        <v>8.9999999999999998E-4</v>
      </c>
      <c r="Y204" s="273">
        <f>X204*K204</f>
        <v>0.20777219999999999</v>
      </c>
      <c r="Z204" s="273">
        <v>0</v>
      </c>
      <c r="AA204" s="274">
        <f>Z204*K204</f>
        <v>0</v>
      </c>
      <c r="AR204" s="150" t="s">
        <v>192</v>
      </c>
      <c r="AT204" s="150" t="s">
        <v>217</v>
      </c>
      <c r="AU204" s="150" t="s">
        <v>86</v>
      </c>
      <c r="AY204" s="150" t="s">
        <v>147</v>
      </c>
      <c r="BE204" s="275">
        <f>IF(U204="základní",N204,0)</f>
        <v>0</v>
      </c>
      <c r="BF204" s="275">
        <f>IF(U204="snížená",N204,0)</f>
        <v>0</v>
      </c>
      <c r="BG204" s="275">
        <f>IF(U204="zákl. přenesená",N204,0)</f>
        <v>0</v>
      </c>
      <c r="BH204" s="275">
        <f>IF(U204="sníž. přenesená",N204,0)</f>
        <v>0</v>
      </c>
      <c r="BI204" s="275">
        <f>IF(U204="nulová",N204,0)</f>
        <v>0</v>
      </c>
      <c r="BJ204" s="150" t="s">
        <v>33</v>
      </c>
      <c r="BK204" s="275">
        <f>ROUND(L204*K204,2)</f>
        <v>0</v>
      </c>
      <c r="BL204" s="150" t="s">
        <v>152</v>
      </c>
      <c r="BM204" s="150" t="s">
        <v>249</v>
      </c>
    </row>
    <row r="205" spans="2:65" s="162" customFormat="1" ht="30" customHeight="1" x14ac:dyDescent="0.3">
      <c r="B205" s="163"/>
      <c r="C205" s="164"/>
      <c r="D205" s="164"/>
      <c r="E205" s="164"/>
      <c r="F205" s="329" t="s">
        <v>250</v>
      </c>
      <c r="G205" s="167"/>
      <c r="H205" s="167"/>
      <c r="I205" s="167"/>
      <c r="J205" s="164"/>
      <c r="K205" s="164"/>
      <c r="L205" s="164"/>
      <c r="M205" s="164"/>
      <c r="N205" s="164"/>
      <c r="O205" s="164"/>
      <c r="P205" s="164"/>
      <c r="Q205" s="164"/>
      <c r="R205" s="168"/>
      <c r="T205" s="330"/>
      <c r="U205" s="164"/>
      <c r="V205" s="164"/>
      <c r="W205" s="164"/>
      <c r="X205" s="164"/>
      <c r="Y205" s="164"/>
      <c r="Z205" s="164"/>
      <c r="AA205" s="331"/>
      <c r="AT205" s="150" t="s">
        <v>251</v>
      </c>
      <c r="AU205" s="150" t="s">
        <v>86</v>
      </c>
    </row>
    <row r="206" spans="2:65" s="162" customFormat="1" ht="31.5" customHeight="1" x14ac:dyDescent="0.3">
      <c r="B206" s="163"/>
      <c r="C206" s="264" t="s">
        <v>252</v>
      </c>
      <c r="D206" s="264" t="s">
        <v>148</v>
      </c>
      <c r="E206" s="265" t="s">
        <v>253</v>
      </c>
      <c r="F206" s="266" t="s">
        <v>254</v>
      </c>
      <c r="G206" s="267"/>
      <c r="H206" s="267"/>
      <c r="I206" s="267"/>
      <c r="J206" s="268" t="s">
        <v>151</v>
      </c>
      <c r="K206" s="269">
        <v>314.87799999999999</v>
      </c>
      <c r="L206" s="339"/>
      <c r="M206" s="340"/>
      <c r="N206" s="270">
        <f>ROUND(L206*K206,2)</f>
        <v>0</v>
      </c>
      <c r="O206" s="267"/>
      <c r="P206" s="267"/>
      <c r="Q206" s="267"/>
      <c r="R206" s="168"/>
      <c r="T206" s="271" t="s">
        <v>3</v>
      </c>
      <c r="U206" s="272" t="s">
        <v>42</v>
      </c>
      <c r="V206" s="273">
        <v>1.02</v>
      </c>
      <c r="W206" s="273">
        <f>V206*K206</f>
        <v>321.17556000000002</v>
      </c>
      <c r="X206" s="273">
        <v>8.2500000000000004E-3</v>
      </c>
      <c r="Y206" s="273">
        <f>X206*K206</f>
        <v>2.5977435</v>
      </c>
      <c r="Z206" s="273">
        <v>0</v>
      </c>
      <c r="AA206" s="274">
        <f>Z206*K206</f>
        <v>0</v>
      </c>
      <c r="AR206" s="150" t="s">
        <v>152</v>
      </c>
      <c r="AT206" s="150" t="s">
        <v>148</v>
      </c>
      <c r="AU206" s="150" t="s">
        <v>86</v>
      </c>
      <c r="AY206" s="150" t="s">
        <v>147</v>
      </c>
      <c r="BE206" s="275">
        <f>IF(U206="základní",N206,0)</f>
        <v>0</v>
      </c>
      <c r="BF206" s="275">
        <f>IF(U206="snížená",N206,0)</f>
        <v>0</v>
      </c>
      <c r="BG206" s="275">
        <f>IF(U206="zákl. přenesená",N206,0)</f>
        <v>0</v>
      </c>
      <c r="BH206" s="275">
        <f>IF(U206="sníž. přenesená",N206,0)</f>
        <v>0</v>
      </c>
      <c r="BI206" s="275">
        <f>IF(U206="nulová",N206,0)</f>
        <v>0</v>
      </c>
      <c r="BJ206" s="150" t="s">
        <v>33</v>
      </c>
      <c r="BK206" s="275">
        <f>ROUND(L206*K206,2)</f>
        <v>0</v>
      </c>
      <c r="BL206" s="150" t="s">
        <v>152</v>
      </c>
      <c r="BM206" s="150" t="s">
        <v>255</v>
      </c>
    </row>
    <row r="207" spans="2:65" s="283" customFormat="1" ht="31.5" customHeight="1" x14ac:dyDescent="0.3">
      <c r="B207" s="276"/>
      <c r="C207" s="277"/>
      <c r="D207" s="277"/>
      <c r="E207" s="278" t="s">
        <v>3</v>
      </c>
      <c r="F207" s="279" t="s">
        <v>256</v>
      </c>
      <c r="G207" s="280"/>
      <c r="H207" s="280"/>
      <c r="I207" s="280"/>
      <c r="J207" s="277"/>
      <c r="K207" s="281" t="s">
        <v>3</v>
      </c>
      <c r="L207" s="277"/>
      <c r="M207" s="277"/>
      <c r="N207" s="277"/>
      <c r="O207" s="277"/>
      <c r="P207" s="277"/>
      <c r="Q207" s="277"/>
      <c r="R207" s="282"/>
      <c r="T207" s="284"/>
      <c r="U207" s="277"/>
      <c r="V207" s="277"/>
      <c r="W207" s="277"/>
      <c r="X207" s="277"/>
      <c r="Y207" s="277"/>
      <c r="Z207" s="277"/>
      <c r="AA207" s="285"/>
      <c r="AT207" s="286" t="s">
        <v>155</v>
      </c>
      <c r="AU207" s="286" t="s">
        <v>86</v>
      </c>
      <c r="AV207" s="283" t="s">
        <v>33</v>
      </c>
      <c r="AW207" s="283" t="s">
        <v>32</v>
      </c>
      <c r="AX207" s="283" t="s">
        <v>77</v>
      </c>
      <c r="AY207" s="286" t="s">
        <v>147</v>
      </c>
    </row>
    <row r="208" spans="2:65" s="294" customFormat="1" ht="31.5" customHeight="1" x14ac:dyDescent="0.3">
      <c r="B208" s="287"/>
      <c r="C208" s="288"/>
      <c r="D208" s="288"/>
      <c r="E208" s="289" t="s">
        <v>3</v>
      </c>
      <c r="F208" s="290" t="s">
        <v>257</v>
      </c>
      <c r="G208" s="291"/>
      <c r="H208" s="291"/>
      <c r="I208" s="291"/>
      <c r="J208" s="288"/>
      <c r="K208" s="292">
        <v>59.179000000000002</v>
      </c>
      <c r="L208" s="288"/>
      <c r="M208" s="288"/>
      <c r="N208" s="288"/>
      <c r="O208" s="288"/>
      <c r="P208" s="288"/>
      <c r="Q208" s="288"/>
      <c r="R208" s="293"/>
      <c r="T208" s="295"/>
      <c r="U208" s="288"/>
      <c r="V208" s="288"/>
      <c r="W208" s="288"/>
      <c r="X208" s="288"/>
      <c r="Y208" s="288"/>
      <c r="Z208" s="288"/>
      <c r="AA208" s="296"/>
      <c r="AT208" s="297" t="s">
        <v>155</v>
      </c>
      <c r="AU208" s="297" t="s">
        <v>86</v>
      </c>
      <c r="AV208" s="294" t="s">
        <v>86</v>
      </c>
      <c r="AW208" s="294" t="s">
        <v>32</v>
      </c>
      <c r="AX208" s="294" t="s">
        <v>77</v>
      </c>
      <c r="AY208" s="297" t="s">
        <v>147</v>
      </c>
    </row>
    <row r="209" spans="2:65" s="294" customFormat="1" ht="22.5" customHeight="1" x14ac:dyDescent="0.3">
      <c r="B209" s="287"/>
      <c r="C209" s="288"/>
      <c r="D209" s="288"/>
      <c r="E209" s="289" t="s">
        <v>3</v>
      </c>
      <c r="F209" s="290" t="s">
        <v>258</v>
      </c>
      <c r="G209" s="291"/>
      <c r="H209" s="291"/>
      <c r="I209" s="291"/>
      <c r="J209" s="288"/>
      <c r="K209" s="292">
        <v>-1.75</v>
      </c>
      <c r="L209" s="288"/>
      <c r="M209" s="288"/>
      <c r="N209" s="288"/>
      <c r="O209" s="288"/>
      <c r="P209" s="288"/>
      <c r="Q209" s="288"/>
      <c r="R209" s="293"/>
      <c r="T209" s="295"/>
      <c r="U209" s="288"/>
      <c r="V209" s="288"/>
      <c r="W209" s="288"/>
      <c r="X209" s="288"/>
      <c r="Y209" s="288"/>
      <c r="Z209" s="288"/>
      <c r="AA209" s="296"/>
      <c r="AT209" s="297" t="s">
        <v>155</v>
      </c>
      <c r="AU209" s="297" t="s">
        <v>86</v>
      </c>
      <c r="AV209" s="294" t="s">
        <v>86</v>
      </c>
      <c r="AW209" s="294" t="s">
        <v>32</v>
      </c>
      <c r="AX209" s="294" t="s">
        <v>77</v>
      </c>
      <c r="AY209" s="297" t="s">
        <v>147</v>
      </c>
    </row>
    <row r="210" spans="2:65" s="316" customFormat="1" ht="22.5" customHeight="1" x14ac:dyDescent="0.3">
      <c r="B210" s="309"/>
      <c r="C210" s="310"/>
      <c r="D210" s="310"/>
      <c r="E210" s="311" t="s">
        <v>3</v>
      </c>
      <c r="F210" s="312" t="s">
        <v>259</v>
      </c>
      <c r="G210" s="313"/>
      <c r="H210" s="313"/>
      <c r="I210" s="313"/>
      <c r="J210" s="310"/>
      <c r="K210" s="314">
        <v>57.429000000000002</v>
      </c>
      <c r="L210" s="310"/>
      <c r="M210" s="310"/>
      <c r="N210" s="310"/>
      <c r="O210" s="310"/>
      <c r="P210" s="310"/>
      <c r="Q210" s="310"/>
      <c r="R210" s="315"/>
      <c r="T210" s="317"/>
      <c r="U210" s="310"/>
      <c r="V210" s="310"/>
      <c r="W210" s="310"/>
      <c r="X210" s="310"/>
      <c r="Y210" s="310"/>
      <c r="Z210" s="310"/>
      <c r="AA210" s="318"/>
      <c r="AT210" s="319" t="s">
        <v>155</v>
      </c>
      <c r="AU210" s="319" t="s">
        <v>86</v>
      </c>
      <c r="AV210" s="316" t="s">
        <v>164</v>
      </c>
      <c r="AW210" s="316" t="s">
        <v>32</v>
      </c>
      <c r="AX210" s="316" t="s">
        <v>77</v>
      </c>
      <c r="AY210" s="319" t="s">
        <v>147</v>
      </c>
    </row>
    <row r="211" spans="2:65" s="294" customFormat="1" ht="44.25" customHeight="1" x14ac:dyDescent="0.3">
      <c r="B211" s="287"/>
      <c r="C211" s="288"/>
      <c r="D211" s="288"/>
      <c r="E211" s="289" t="s">
        <v>3</v>
      </c>
      <c r="F211" s="290" t="s">
        <v>260</v>
      </c>
      <c r="G211" s="291"/>
      <c r="H211" s="291"/>
      <c r="I211" s="291"/>
      <c r="J211" s="288"/>
      <c r="K211" s="292">
        <v>176.072</v>
      </c>
      <c r="L211" s="288"/>
      <c r="M211" s="288"/>
      <c r="N211" s="288"/>
      <c r="O211" s="288"/>
      <c r="P211" s="288"/>
      <c r="Q211" s="288"/>
      <c r="R211" s="293"/>
      <c r="T211" s="295"/>
      <c r="U211" s="288"/>
      <c r="V211" s="288"/>
      <c r="W211" s="288"/>
      <c r="X211" s="288"/>
      <c r="Y211" s="288"/>
      <c r="Z211" s="288"/>
      <c r="AA211" s="296"/>
      <c r="AT211" s="297" t="s">
        <v>155</v>
      </c>
      <c r="AU211" s="297" t="s">
        <v>86</v>
      </c>
      <c r="AV211" s="294" t="s">
        <v>86</v>
      </c>
      <c r="AW211" s="294" t="s">
        <v>32</v>
      </c>
      <c r="AX211" s="294" t="s">
        <v>77</v>
      </c>
      <c r="AY211" s="297" t="s">
        <v>147</v>
      </c>
    </row>
    <row r="212" spans="2:65" s="294" customFormat="1" ht="31.5" customHeight="1" x14ac:dyDescent="0.3">
      <c r="B212" s="287"/>
      <c r="C212" s="288"/>
      <c r="D212" s="288"/>
      <c r="E212" s="289" t="s">
        <v>3</v>
      </c>
      <c r="F212" s="290" t="s">
        <v>261</v>
      </c>
      <c r="G212" s="291"/>
      <c r="H212" s="291"/>
      <c r="I212" s="291"/>
      <c r="J212" s="288"/>
      <c r="K212" s="292">
        <v>87.557000000000002</v>
      </c>
      <c r="L212" s="288"/>
      <c r="M212" s="288"/>
      <c r="N212" s="288"/>
      <c r="O212" s="288"/>
      <c r="P212" s="288"/>
      <c r="Q212" s="288"/>
      <c r="R212" s="293"/>
      <c r="T212" s="295"/>
      <c r="U212" s="288"/>
      <c r="V212" s="288"/>
      <c r="W212" s="288"/>
      <c r="X212" s="288"/>
      <c r="Y212" s="288"/>
      <c r="Z212" s="288"/>
      <c r="AA212" s="296"/>
      <c r="AT212" s="297" t="s">
        <v>155</v>
      </c>
      <c r="AU212" s="297" t="s">
        <v>86</v>
      </c>
      <c r="AV212" s="294" t="s">
        <v>86</v>
      </c>
      <c r="AW212" s="294" t="s">
        <v>32</v>
      </c>
      <c r="AX212" s="294" t="s">
        <v>77</v>
      </c>
      <c r="AY212" s="297" t="s">
        <v>147</v>
      </c>
    </row>
    <row r="213" spans="2:65" s="294" customFormat="1" ht="22.5" customHeight="1" x14ac:dyDescent="0.3">
      <c r="B213" s="287"/>
      <c r="C213" s="288"/>
      <c r="D213" s="288"/>
      <c r="E213" s="289" t="s">
        <v>3</v>
      </c>
      <c r="F213" s="290" t="s">
        <v>262</v>
      </c>
      <c r="G213" s="291"/>
      <c r="H213" s="291"/>
      <c r="I213" s="291"/>
      <c r="J213" s="288"/>
      <c r="K213" s="292">
        <v>7.62</v>
      </c>
      <c r="L213" s="288"/>
      <c r="M213" s="288"/>
      <c r="N213" s="288"/>
      <c r="O213" s="288"/>
      <c r="P213" s="288"/>
      <c r="Q213" s="288"/>
      <c r="R213" s="293"/>
      <c r="T213" s="295"/>
      <c r="U213" s="288"/>
      <c r="V213" s="288"/>
      <c r="W213" s="288"/>
      <c r="X213" s="288"/>
      <c r="Y213" s="288"/>
      <c r="Z213" s="288"/>
      <c r="AA213" s="296"/>
      <c r="AT213" s="297" t="s">
        <v>155</v>
      </c>
      <c r="AU213" s="297" t="s">
        <v>86</v>
      </c>
      <c r="AV213" s="294" t="s">
        <v>86</v>
      </c>
      <c r="AW213" s="294" t="s">
        <v>32</v>
      </c>
      <c r="AX213" s="294" t="s">
        <v>77</v>
      </c>
      <c r="AY213" s="297" t="s">
        <v>147</v>
      </c>
    </row>
    <row r="214" spans="2:65" s="294" customFormat="1" ht="44.25" customHeight="1" x14ac:dyDescent="0.3">
      <c r="B214" s="287"/>
      <c r="C214" s="288"/>
      <c r="D214" s="288"/>
      <c r="E214" s="289" t="s">
        <v>3</v>
      </c>
      <c r="F214" s="290" t="s">
        <v>263</v>
      </c>
      <c r="G214" s="291"/>
      <c r="H214" s="291"/>
      <c r="I214" s="291"/>
      <c r="J214" s="288"/>
      <c r="K214" s="292">
        <v>-13.8</v>
      </c>
      <c r="L214" s="288"/>
      <c r="M214" s="288"/>
      <c r="N214" s="288"/>
      <c r="O214" s="288"/>
      <c r="P214" s="288"/>
      <c r="Q214" s="288"/>
      <c r="R214" s="293"/>
      <c r="T214" s="295"/>
      <c r="U214" s="288"/>
      <c r="V214" s="288"/>
      <c r="W214" s="288"/>
      <c r="X214" s="288"/>
      <c r="Y214" s="288"/>
      <c r="Z214" s="288"/>
      <c r="AA214" s="296"/>
      <c r="AT214" s="297" t="s">
        <v>155</v>
      </c>
      <c r="AU214" s="297" t="s">
        <v>86</v>
      </c>
      <c r="AV214" s="294" t="s">
        <v>86</v>
      </c>
      <c r="AW214" s="294" t="s">
        <v>32</v>
      </c>
      <c r="AX214" s="294" t="s">
        <v>77</v>
      </c>
      <c r="AY214" s="297" t="s">
        <v>147</v>
      </c>
    </row>
    <row r="215" spans="2:65" s="316" customFormat="1" ht="22.5" customHeight="1" x14ac:dyDescent="0.3">
      <c r="B215" s="309"/>
      <c r="C215" s="310"/>
      <c r="D215" s="310"/>
      <c r="E215" s="311" t="s">
        <v>3</v>
      </c>
      <c r="F215" s="312" t="s">
        <v>264</v>
      </c>
      <c r="G215" s="313"/>
      <c r="H215" s="313"/>
      <c r="I215" s="313"/>
      <c r="J215" s="310"/>
      <c r="K215" s="314">
        <v>257.44900000000001</v>
      </c>
      <c r="L215" s="310"/>
      <c r="M215" s="310"/>
      <c r="N215" s="310"/>
      <c r="O215" s="310"/>
      <c r="P215" s="310"/>
      <c r="Q215" s="310"/>
      <c r="R215" s="315"/>
      <c r="T215" s="317"/>
      <c r="U215" s="310"/>
      <c r="V215" s="310"/>
      <c r="W215" s="310"/>
      <c r="X215" s="310"/>
      <c r="Y215" s="310"/>
      <c r="Z215" s="310"/>
      <c r="AA215" s="318"/>
      <c r="AT215" s="319" t="s">
        <v>155</v>
      </c>
      <c r="AU215" s="319" t="s">
        <v>86</v>
      </c>
      <c r="AV215" s="316" t="s">
        <v>164</v>
      </c>
      <c r="AW215" s="316" t="s">
        <v>32</v>
      </c>
      <c r="AX215" s="316" t="s">
        <v>77</v>
      </c>
      <c r="AY215" s="319" t="s">
        <v>147</v>
      </c>
    </row>
    <row r="216" spans="2:65" s="305" customFormat="1" ht="22.5" customHeight="1" x14ac:dyDescent="0.3">
      <c r="B216" s="298"/>
      <c r="C216" s="299"/>
      <c r="D216" s="299"/>
      <c r="E216" s="300" t="s">
        <v>3</v>
      </c>
      <c r="F216" s="301" t="s">
        <v>157</v>
      </c>
      <c r="G216" s="302"/>
      <c r="H216" s="302"/>
      <c r="I216" s="302"/>
      <c r="J216" s="299"/>
      <c r="K216" s="303">
        <v>314.87799999999999</v>
      </c>
      <c r="L216" s="299"/>
      <c r="M216" s="299"/>
      <c r="N216" s="299"/>
      <c r="O216" s="299"/>
      <c r="P216" s="299"/>
      <c r="Q216" s="299"/>
      <c r="R216" s="304"/>
      <c r="T216" s="306"/>
      <c r="U216" s="299"/>
      <c r="V216" s="299"/>
      <c r="W216" s="299"/>
      <c r="X216" s="299"/>
      <c r="Y216" s="299"/>
      <c r="Z216" s="299"/>
      <c r="AA216" s="307"/>
      <c r="AT216" s="308" t="s">
        <v>155</v>
      </c>
      <c r="AU216" s="308" t="s">
        <v>86</v>
      </c>
      <c r="AV216" s="305" t="s">
        <v>152</v>
      </c>
      <c r="AW216" s="305" t="s">
        <v>32</v>
      </c>
      <c r="AX216" s="305" t="s">
        <v>33</v>
      </c>
      <c r="AY216" s="308" t="s">
        <v>147</v>
      </c>
    </row>
    <row r="217" spans="2:65" s="162" customFormat="1" ht="31.5" customHeight="1" x14ac:dyDescent="0.3">
      <c r="B217" s="163"/>
      <c r="C217" s="322" t="s">
        <v>265</v>
      </c>
      <c r="D217" s="322" t="s">
        <v>217</v>
      </c>
      <c r="E217" s="323" t="s">
        <v>266</v>
      </c>
      <c r="F217" s="324" t="s">
        <v>267</v>
      </c>
      <c r="G217" s="325"/>
      <c r="H217" s="325"/>
      <c r="I217" s="325"/>
      <c r="J217" s="326" t="s">
        <v>151</v>
      </c>
      <c r="K217" s="327">
        <v>321.17599999999999</v>
      </c>
      <c r="L217" s="341"/>
      <c r="M217" s="342"/>
      <c r="N217" s="328">
        <f>ROUND(L217*K217,2)</f>
        <v>0</v>
      </c>
      <c r="O217" s="267"/>
      <c r="P217" s="267"/>
      <c r="Q217" s="267"/>
      <c r="R217" s="168"/>
      <c r="T217" s="271" t="s">
        <v>3</v>
      </c>
      <c r="U217" s="272" t="s">
        <v>42</v>
      </c>
      <c r="V217" s="273">
        <v>0</v>
      </c>
      <c r="W217" s="273">
        <f>V217*K217</f>
        <v>0</v>
      </c>
      <c r="X217" s="273">
        <v>2.3999999999999998E-3</v>
      </c>
      <c r="Y217" s="273">
        <f>X217*K217</f>
        <v>0.77082239999999991</v>
      </c>
      <c r="Z217" s="273">
        <v>0</v>
      </c>
      <c r="AA217" s="274">
        <f>Z217*K217</f>
        <v>0</v>
      </c>
      <c r="AR217" s="150" t="s">
        <v>192</v>
      </c>
      <c r="AT217" s="150" t="s">
        <v>217</v>
      </c>
      <c r="AU217" s="150" t="s">
        <v>86</v>
      </c>
      <c r="AY217" s="150" t="s">
        <v>147</v>
      </c>
      <c r="BE217" s="275">
        <f>IF(U217="základní",N217,0)</f>
        <v>0</v>
      </c>
      <c r="BF217" s="275">
        <f>IF(U217="snížená",N217,0)</f>
        <v>0</v>
      </c>
      <c r="BG217" s="275">
        <f>IF(U217="zákl. přenesená",N217,0)</f>
        <v>0</v>
      </c>
      <c r="BH217" s="275">
        <f>IF(U217="sníž. přenesená",N217,0)</f>
        <v>0</v>
      </c>
      <c r="BI217" s="275">
        <f>IF(U217="nulová",N217,0)</f>
        <v>0</v>
      </c>
      <c r="BJ217" s="150" t="s">
        <v>33</v>
      </c>
      <c r="BK217" s="275">
        <f>ROUND(L217*K217,2)</f>
        <v>0</v>
      </c>
      <c r="BL217" s="150" t="s">
        <v>152</v>
      </c>
      <c r="BM217" s="150" t="s">
        <v>268</v>
      </c>
    </row>
    <row r="218" spans="2:65" s="162" customFormat="1" ht="31.5" customHeight="1" x14ac:dyDescent="0.3">
      <c r="B218" s="163"/>
      <c r="C218" s="264" t="s">
        <v>8</v>
      </c>
      <c r="D218" s="264" t="s">
        <v>148</v>
      </c>
      <c r="E218" s="265" t="s">
        <v>269</v>
      </c>
      <c r="F218" s="266" t="s">
        <v>270</v>
      </c>
      <c r="G218" s="267"/>
      <c r="H218" s="267"/>
      <c r="I218" s="267"/>
      <c r="J218" s="268" t="s">
        <v>271</v>
      </c>
      <c r="K218" s="269">
        <v>1646.925</v>
      </c>
      <c r="L218" s="339"/>
      <c r="M218" s="340"/>
      <c r="N218" s="270">
        <f>ROUND(L218*K218,2)</f>
        <v>0</v>
      </c>
      <c r="O218" s="267"/>
      <c r="P218" s="267"/>
      <c r="Q218" s="267"/>
      <c r="R218" s="168"/>
      <c r="T218" s="271" t="s">
        <v>3</v>
      </c>
      <c r="U218" s="272" t="s">
        <v>42</v>
      </c>
      <c r="V218" s="273">
        <v>0.39</v>
      </c>
      <c r="W218" s="273">
        <f>V218*K218</f>
        <v>642.30074999999999</v>
      </c>
      <c r="X218" s="273">
        <v>3.31E-3</v>
      </c>
      <c r="Y218" s="273">
        <f>X218*K218</f>
        <v>5.45132175</v>
      </c>
      <c r="Z218" s="273">
        <v>0</v>
      </c>
      <c r="AA218" s="274">
        <f>Z218*K218</f>
        <v>0</v>
      </c>
      <c r="AR218" s="150" t="s">
        <v>152</v>
      </c>
      <c r="AT218" s="150" t="s">
        <v>148</v>
      </c>
      <c r="AU218" s="150" t="s">
        <v>86</v>
      </c>
      <c r="AY218" s="150" t="s">
        <v>147</v>
      </c>
      <c r="BE218" s="275">
        <f>IF(U218="základní",N218,0)</f>
        <v>0</v>
      </c>
      <c r="BF218" s="275">
        <f>IF(U218="snížená",N218,0)</f>
        <v>0</v>
      </c>
      <c r="BG218" s="275">
        <f>IF(U218="zákl. přenesená",N218,0)</f>
        <v>0</v>
      </c>
      <c r="BH218" s="275">
        <f>IF(U218="sníž. přenesená",N218,0)</f>
        <v>0</v>
      </c>
      <c r="BI218" s="275">
        <f>IF(U218="nulová",N218,0)</f>
        <v>0</v>
      </c>
      <c r="BJ218" s="150" t="s">
        <v>33</v>
      </c>
      <c r="BK218" s="275">
        <f>ROUND(L218*K218,2)</f>
        <v>0</v>
      </c>
      <c r="BL218" s="150" t="s">
        <v>152</v>
      </c>
      <c r="BM218" s="150" t="s">
        <v>272</v>
      </c>
    </row>
    <row r="219" spans="2:65" s="294" customFormat="1" ht="22.5" customHeight="1" x14ac:dyDescent="0.3">
      <c r="B219" s="287"/>
      <c r="C219" s="288"/>
      <c r="D219" s="288"/>
      <c r="E219" s="289" t="s">
        <v>3</v>
      </c>
      <c r="F219" s="321" t="s">
        <v>273</v>
      </c>
      <c r="G219" s="291"/>
      <c r="H219" s="291"/>
      <c r="I219" s="291"/>
      <c r="J219" s="288"/>
      <c r="K219" s="292">
        <v>11.52</v>
      </c>
      <c r="L219" s="288"/>
      <c r="M219" s="288"/>
      <c r="N219" s="288"/>
      <c r="O219" s="288"/>
      <c r="P219" s="288"/>
      <c r="Q219" s="288"/>
      <c r="R219" s="293"/>
      <c r="T219" s="295"/>
      <c r="U219" s="288"/>
      <c r="V219" s="288"/>
      <c r="W219" s="288"/>
      <c r="X219" s="288"/>
      <c r="Y219" s="288"/>
      <c r="Z219" s="288"/>
      <c r="AA219" s="296"/>
      <c r="AT219" s="297" t="s">
        <v>155</v>
      </c>
      <c r="AU219" s="297" t="s">
        <v>86</v>
      </c>
      <c r="AV219" s="294" t="s">
        <v>86</v>
      </c>
      <c r="AW219" s="294" t="s">
        <v>32</v>
      </c>
      <c r="AX219" s="294" t="s">
        <v>77</v>
      </c>
      <c r="AY219" s="297" t="s">
        <v>147</v>
      </c>
    </row>
    <row r="220" spans="2:65" s="294" customFormat="1" ht="22.5" customHeight="1" x14ac:dyDescent="0.3">
      <c r="B220" s="287"/>
      <c r="C220" s="288"/>
      <c r="D220" s="288"/>
      <c r="E220" s="289" t="s">
        <v>3</v>
      </c>
      <c r="F220" s="290" t="s">
        <v>274</v>
      </c>
      <c r="G220" s="291"/>
      <c r="H220" s="291"/>
      <c r="I220" s="291"/>
      <c r="J220" s="288"/>
      <c r="K220" s="292">
        <v>99.84</v>
      </c>
      <c r="L220" s="288"/>
      <c r="M220" s="288"/>
      <c r="N220" s="288"/>
      <c r="O220" s="288"/>
      <c r="P220" s="288"/>
      <c r="Q220" s="288"/>
      <c r="R220" s="293"/>
      <c r="T220" s="295"/>
      <c r="U220" s="288"/>
      <c r="V220" s="288"/>
      <c r="W220" s="288"/>
      <c r="X220" s="288"/>
      <c r="Y220" s="288"/>
      <c r="Z220" s="288"/>
      <c r="AA220" s="296"/>
      <c r="AT220" s="297" t="s">
        <v>155</v>
      </c>
      <c r="AU220" s="297" t="s">
        <v>86</v>
      </c>
      <c r="AV220" s="294" t="s">
        <v>86</v>
      </c>
      <c r="AW220" s="294" t="s">
        <v>32</v>
      </c>
      <c r="AX220" s="294" t="s">
        <v>77</v>
      </c>
      <c r="AY220" s="297" t="s">
        <v>147</v>
      </c>
    </row>
    <row r="221" spans="2:65" s="294" customFormat="1" ht="22.5" customHeight="1" x14ac:dyDescent="0.3">
      <c r="B221" s="287"/>
      <c r="C221" s="288"/>
      <c r="D221" s="288"/>
      <c r="E221" s="289" t="s">
        <v>3</v>
      </c>
      <c r="F221" s="290" t="s">
        <v>275</v>
      </c>
      <c r="G221" s="291"/>
      <c r="H221" s="291"/>
      <c r="I221" s="291"/>
      <c r="J221" s="288"/>
      <c r="K221" s="292">
        <v>6.51</v>
      </c>
      <c r="L221" s="288"/>
      <c r="M221" s="288"/>
      <c r="N221" s="288"/>
      <c r="O221" s="288"/>
      <c r="P221" s="288"/>
      <c r="Q221" s="288"/>
      <c r="R221" s="293"/>
      <c r="T221" s="295"/>
      <c r="U221" s="288"/>
      <c r="V221" s="288"/>
      <c r="W221" s="288"/>
      <c r="X221" s="288"/>
      <c r="Y221" s="288"/>
      <c r="Z221" s="288"/>
      <c r="AA221" s="296"/>
      <c r="AT221" s="297" t="s">
        <v>155</v>
      </c>
      <c r="AU221" s="297" t="s">
        <v>86</v>
      </c>
      <c r="AV221" s="294" t="s">
        <v>86</v>
      </c>
      <c r="AW221" s="294" t="s">
        <v>32</v>
      </c>
      <c r="AX221" s="294" t="s">
        <v>77</v>
      </c>
      <c r="AY221" s="297" t="s">
        <v>147</v>
      </c>
    </row>
    <row r="222" spans="2:65" s="294" customFormat="1" ht="22.5" customHeight="1" x14ac:dyDescent="0.3">
      <c r="B222" s="287"/>
      <c r="C222" s="288"/>
      <c r="D222" s="288"/>
      <c r="E222" s="289" t="s">
        <v>3</v>
      </c>
      <c r="F222" s="290" t="s">
        <v>276</v>
      </c>
      <c r="G222" s="291"/>
      <c r="H222" s="291"/>
      <c r="I222" s="291"/>
      <c r="J222" s="288"/>
      <c r="K222" s="292">
        <v>5.88</v>
      </c>
      <c r="L222" s="288"/>
      <c r="M222" s="288"/>
      <c r="N222" s="288"/>
      <c r="O222" s="288"/>
      <c r="P222" s="288"/>
      <c r="Q222" s="288"/>
      <c r="R222" s="293"/>
      <c r="T222" s="295"/>
      <c r="U222" s="288"/>
      <c r="V222" s="288"/>
      <c r="W222" s="288"/>
      <c r="X222" s="288"/>
      <c r="Y222" s="288"/>
      <c r="Z222" s="288"/>
      <c r="AA222" s="296"/>
      <c r="AT222" s="297" t="s">
        <v>155</v>
      </c>
      <c r="AU222" s="297" t="s">
        <v>86</v>
      </c>
      <c r="AV222" s="294" t="s">
        <v>86</v>
      </c>
      <c r="AW222" s="294" t="s">
        <v>32</v>
      </c>
      <c r="AX222" s="294" t="s">
        <v>77</v>
      </c>
      <c r="AY222" s="297" t="s">
        <v>147</v>
      </c>
    </row>
    <row r="223" spans="2:65" s="294" customFormat="1" ht="22.5" customHeight="1" x14ac:dyDescent="0.3">
      <c r="B223" s="287"/>
      <c r="C223" s="288"/>
      <c r="D223" s="288"/>
      <c r="E223" s="289" t="s">
        <v>3</v>
      </c>
      <c r="F223" s="290" t="s">
        <v>277</v>
      </c>
      <c r="G223" s="291"/>
      <c r="H223" s="291"/>
      <c r="I223" s="291"/>
      <c r="J223" s="288"/>
      <c r="K223" s="292">
        <v>7.14</v>
      </c>
      <c r="L223" s="288"/>
      <c r="M223" s="288"/>
      <c r="N223" s="288"/>
      <c r="O223" s="288"/>
      <c r="P223" s="288"/>
      <c r="Q223" s="288"/>
      <c r="R223" s="293"/>
      <c r="T223" s="295"/>
      <c r="U223" s="288"/>
      <c r="V223" s="288"/>
      <c r="W223" s="288"/>
      <c r="X223" s="288"/>
      <c r="Y223" s="288"/>
      <c r="Z223" s="288"/>
      <c r="AA223" s="296"/>
      <c r="AT223" s="297" t="s">
        <v>155</v>
      </c>
      <c r="AU223" s="297" t="s">
        <v>86</v>
      </c>
      <c r="AV223" s="294" t="s">
        <v>86</v>
      </c>
      <c r="AW223" s="294" t="s">
        <v>32</v>
      </c>
      <c r="AX223" s="294" t="s">
        <v>77</v>
      </c>
      <c r="AY223" s="297" t="s">
        <v>147</v>
      </c>
    </row>
    <row r="224" spans="2:65" s="316" customFormat="1" ht="22.5" customHeight="1" x14ac:dyDescent="0.3">
      <c r="B224" s="309"/>
      <c r="C224" s="310"/>
      <c r="D224" s="310"/>
      <c r="E224" s="311" t="s">
        <v>3</v>
      </c>
      <c r="F224" s="312" t="s">
        <v>278</v>
      </c>
      <c r="G224" s="313"/>
      <c r="H224" s="313"/>
      <c r="I224" s="313"/>
      <c r="J224" s="310"/>
      <c r="K224" s="314">
        <v>130.88999999999999</v>
      </c>
      <c r="L224" s="310"/>
      <c r="M224" s="310"/>
      <c r="N224" s="310"/>
      <c r="O224" s="310"/>
      <c r="P224" s="310"/>
      <c r="Q224" s="310"/>
      <c r="R224" s="315"/>
      <c r="T224" s="317"/>
      <c r="U224" s="310"/>
      <c r="V224" s="310"/>
      <c r="W224" s="310"/>
      <c r="X224" s="310"/>
      <c r="Y224" s="310"/>
      <c r="Z224" s="310"/>
      <c r="AA224" s="318"/>
      <c r="AT224" s="319" t="s">
        <v>155</v>
      </c>
      <c r="AU224" s="319" t="s">
        <v>86</v>
      </c>
      <c r="AV224" s="316" t="s">
        <v>164</v>
      </c>
      <c r="AW224" s="316" t="s">
        <v>32</v>
      </c>
      <c r="AX224" s="316" t="s">
        <v>77</v>
      </c>
      <c r="AY224" s="319" t="s">
        <v>147</v>
      </c>
    </row>
    <row r="225" spans="2:51" s="294" customFormat="1" ht="22.5" customHeight="1" x14ac:dyDescent="0.3">
      <c r="B225" s="287"/>
      <c r="C225" s="288"/>
      <c r="D225" s="288"/>
      <c r="E225" s="289" t="s">
        <v>3</v>
      </c>
      <c r="F225" s="290" t="s">
        <v>279</v>
      </c>
      <c r="G225" s="291"/>
      <c r="H225" s="291"/>
      <c r="I225" s="291"/>
      <c r="J225" s="288"/>
      <c r="K225" s="292">
        <v>178.2</v>
      </c>
      <c r="L225" s="288"/>
      <c r="M225" s="288"/>
      <c r="N225" s="288"/>
      <c r="O225" s="288"/>
      <c r="P225" s="288"/>
      <c r="Q225" s="288"/>
      <c r="R225" s="293"/>
      <c r="T225" s="295"/>
      <c r="U225" s="288"/>
      <c r="V225" s="288"/>
      <c r="W225" s="288"/>
      <c r="X225" s="288"/>
      <c r="Y225" s="288"/>
      <c r="Z225" s="288"/>
      <c r="AA225" s="296"/>
      <c r="AT225" s="297" t="s">
        <v>155</v>
      </c>
      <c r="AU225" s="297" t="s">
        <v>86</v>
      </c>
      <c r="AV225" s="294" t="s">
        <v>86</v>
      </c>
      <c r="AW225" s="294" t="s">
        <v>32</v>
      </c>
      <c r="AX225" s="294" t="s">
        <v>77</v>
      </c>
      <c r="AY225" s="297" t="s">
        <v>147</v>
      </c>
    </row>
    <row r="226" spans="2:51" s="294" customFormat="1" ht="22.5" customHeight="1" x14ac:dyDescent="0.3">
      <c r="B226" s="287"/>
      <c r="C226" s="288"/>
      <c r="D226" s="288"/>
      <c r="E226" s="289" t="s">
        <v>3</v>
      </c>
      <c r="F226" s="290" t="s">
        <v>280</v>
      </c>
      <c r="G226" s="291"/>
      <c r="H226" s="291"/>
      <c r="I226" s="291"/>
      <c r="J226" s="288"/>
      <c r="K226" s="292">
        <v>44.28</v>
      </c>
      <c r="L226" s="288"/>
      <c r="M226" s="288"/>
      <c r="N226" s="288"/>
      <c r="O226" s="288"/>
      <c r="P226" s="288"/>
      <c r="Q226" s="288"/>
      <c r="R226" s="293"/>
      <c r="T226" s="295"/>
      <c r="U226" s="288"/>
      <c r="V226" s="288"/>
      <c r="W226" s="288"/>
      <c r="X226" s="288"/>
      <c r="Y226" s="288"/>
      <c r="Z226" s="288"/>
      <c r="AA226" s="296"/>
      <c r="AT226" s="297" t="s">
        <v>155</v>
      </c>
      <c r="AU226" s="297" t="s">
        <v>86</v>
      </c>
      <c r="AV226" s="294" t="s">
        <v>86</v>
      </c>
      <c r="AW226" s="294" t="s">
        <v>32</v>
      </c>
      <c r="AX226" s="294" t="s">
        <v>77</v>
      </c>
      <c r="AY226" s="297" t="s">
        <v>147</v>
      </c>
    </row>
    <row r="227" spans="2:51" s="294" customFormat="1" ht="22.5" customHeight="1" x14ac:dyDescent="0.3">
      <c r="B227" s="287"/>
      <c r="C227" s="288"/>
      <c r="D227" s="288"/>
      <c r="E227" s="289" t="s">
        <v>3</v>
      </c>
      <c r="F227" s="290" t="s">
        <v>281</v>
      </c>
      <c r="G227" s="291"/>
      <c r="H227" s="291"/>
      <c r="I227" s="291"/>
      <c r="J227" s="288"/>
      <c r="K227" s="292">
        <v>31.32</v>
      </c>
      <c r="L227" s="288"/>
      <c r="M227" s="288"/>
      <c r="N227" s="288"/>
      <c r="O227" s="288"/>
      <c r="P227" s="288"/>
      <c r="Q227" s="288"/>
      <c r="R227" s="293"/>
      <c r="T227" s="295"/>
      <c r="U227" s="288"/>
      <c r="V227" s="288"/>
      <c r="W227" s="288"/>
      <c r="X227" s="288"/>
      <c r="Y227" s="288"/>
      <c r="Z227" s="288"/>
      <c r="AA227" s="296"/>
      <c r="AT227" s="297" t="s">
        <v>155</v>
      </c>
      <c r="AU227" s="297" t="s">
        <v>86</v>
      </c>
      <c r="AV227" s="294" t="s">
        <v>86</v>
      </c>
      <c r="AW227" s="294" t="s">
        <v>32</v>
      </c>
      <c r="AX227" s="294" t="s">
        <v>77</v>
      </c>
      <c r="AY227" s="297" t="s">
        <v>147</v>
      </c>
    </row>
    <row r="228" spans="2:51" s="294" customFormat="1" ht="22.5" customHeight="1" x14ac:dyDescent="0.3">
      <c r="B228" s="287"/>
      <c r="C228" s="288"/>
      <c r="D228" s="288"/>
      <c r="E228" s="289" t="s">
        <v>3</v>
      </c>
      <c r="F228" s="290" t="s">
        <v>282</v>
      </c>
      <c r="G228" s="291"/>
      <c r="H228" s="291"/>
      <c r="I228" s="291"/>
      <c r="J228" s="288"/>
      <c r="K228" s="292">
        <v>18.149999999999999</v>
      </c>
      <c r="L228" s="288"/>
      <c r="M228" s="288"/>
      <c r="N228" s="288"/>
      <c r="O228" s="288"/>
      <c r="P228" s="288"/>
      <c r="Q228" s="288"/>
      <c r="R228" s="293"/>
      <c r="T228" s="295"/>
      <c r="U228" s="288"/>
      <c r="V228" s="288"/>
      <c r="W228" s="288"/>
      <c r="X228" s="288"/>
      <c r="Y228" s="288"/>
      <c r="Z228" s="288"/>
      <c r="AA228" s="296"/>
      <c r="AT228" s="297" t="s">
        <v>155</v>
      </c>
      <c r="AU228" s="297" t="s">
        <v>86</v>
      </c>
      <c r="AV228" s="294" t="s">
        <v>86</v>
      </c>
      <c r="AW228" s="294" t="s">
        <v>32</v>
      </c>
      <c r="AX228" s="294" t="s">
        <v>77</v>
      </c>
      <c r="AY228" s="297" t="s">
        <v>147</v>
      </c>
    </row>
    <row r="229" spans="2:51" s="316" customFormat="1" ht="22.5" customHeight="1" x14ac:dyDescent="0.3">
      <c r="B229" s="309"/>
      <c r="C229" s="310"/>
      <c r="D229" s="310"/>
      <c r="E229" s="311" t="s">
        <v>3</v>
      </c>
      <c r="F229" s="312" t="s">
        <v>283</v>
      </c>
      <c r="G229" s="313"/>
      <c r="H229" s="313"/>
      <c r="I229" s="313"/>
      <c r="J229" s="310"/>
      <c r="K229" s="314">
        <v>271.95</v>
      </c>
      <c r="L229" s="310"/>
      <c r="M229" s="310"/>
      <c r="N229" s="310"/>
      <c r="O229" s="310"/>
      <c r="P229" s="310"/>
      <c r="Q229" s="310"/>
      <c r="R229" s="315"/>
      <c r="T229" s="317"/>
      <c r="U229" s="310"/>
      <c r="V229" s="310"/>
      <c r="W229" s="310"/>
      <c r="X229" s="310"/>
      <c r="Y229" s="310"/>
      <c r="Z229" s="310"/>
      <c r="AA229" s="318"/>
      <c r="AT229" s="319" t="s">
        <v>155</v>
      </c>
      <c r="AU229" s="319" t="s">
        <v>86</v>
      </c>
      <c r="AV229" s="316" t="s">
        <v>164</v>
      </c>
      <c r="AW229" s="316" t="s">
        <v>32</v>
      </c>
      <c r="AX229" s="316" t="s">
        <v>77</v>
      </c>
      <c r="AY229" s="319" t="s">
        <v>147</v>
      </c>
    </row>
    <row r="230" spans="2:51" s="294" customFormat="1" ht="22.5" customHeight="1" x14ac:dyDescent="0.3">
      <c r="B230" s="287"/>
      <c r="C230" s="288"/>
      <c r="D230" s="288"/>
      <c r="E230" s="289" t="s">
        <v>3</v>
      </c>
      <c r="F230" s="290" t="s">
        <v>284</v>
      </c>
      <c r="G230" s="291"/>
      <c r="H230" s="291"/>
      <c r="I230" s="291"/>
      <c r="J230" s="288"/>
      <c r="K230" s="292">
        <v>23.04</v>
      </c>
      <c r="L230" s="288"/>
      <c r="M230" s="288"/>
      <c r="N230" s="288"/>
      <c r="O230" s="288"/>
      <c r="P230" s="288"/>
      <c r="Q230" s="288"/>
      <c r="R230" s="293"/>
      <c r="T230" s="295"/>
      <c r="U230" s="288"/>
      <c r="V230" s="288"/>
      <c r="W230" s="288"/>
      <c r="X230" s="288"/>
      <c r="Y230" s="288"/>
      <c r="Z230" s="288"/>
      <c r="AA230" s="296"/>
      <c r="AT230" s="297" t="s">
        <v>155</v>
      </c>
      <c r="AU230" s="297" t="s">
        <v>86</v>
      </c>
      <c r="AV230" s="294" t="s">
        <v>86</v>
      </c>
      <c r="AW230" s="294" t="s">
        <v>32</v>
      </c>
      <c r="AX230" s="294" t="s">
        <v>77</v>
      </c>
      <c r="AY230" s="297" t="s">
        <v>147</v>
      </c>
    </row>
    <row r="231" spans="2:51" s="316" customFormat="1" ht="22.5" customHeight="1" x14ac:dyDescent="0.3">
      <c r="B231" s="309"/>
      <c r="C231" s="310"/>
      <c r="D231" s="310"/>
      <c r="E231" s="311" t="s">
        <v>3</v>
      </c>
      <c r="F231" s="312" t="s">
        <v>285</v>
      </c>
      <c r="G231" s="313"/>
      <c r="H231" s="313"/>
      <c r="I231" s="313"/>
      <c r="J231" s="310"/>
      <c r="K231" s="314">
        <v>23.04</v>
      </c>
      <c r="L231" s="310"/>
      <c r="M231" s="310"/>
      <c r="N231" s="310"/>
      <c r="O231" s="310"/>
      <c r="P231" s="310"/>
      <c r="Q231" s="310"/>
      <c r="R231" s="315"/>
      <c r="T231" s="317"/>
      <c r="U231" s="310"/>
      <c r="V231" s="310"/>
      <c r="W231" s="310"/>
      <c r="X231" s="310"/>
      <c r="Y231" s="310"/>
      <c r="Z231" s="310"/>
      <c r="AA231" s="318"/>
      <c r="AT231" s="319" t="s">
        <v>155</v>
      </c>
      <c r="AU231" s="319" t="s">
        <v>86</v>
      </c>
      <c r="AV231" s="316" t="s">
        <v>164</v>
      </c>
      <c r="AW231" s="316" t="s">
        <v>32</v>
      </c>
      <c r="AX231" s="316" t="s">
        <v>77</v>
      </c>
      <c r="AY231" s="319" t="s">
        <v>147</v>
      </c>
    </row>
    <row r="232" spans="2:51" s="294" customFormat="1" ht="22.5" customHeight="1" x14ac:dyDescent="0.3">
      <c r="B232" s="287"/>
      <c r="C232" s="288"/>
      <c r="D232" s="288"/>
      <c r="E232" s="289" t="s">
        <v>3</v>
      </c>
      <c r="F232" s="290" t="s">
        <v>286</v>
      </c>
      <c r="G232" s="291"/>
      <c r="H232" s="291"/>
      <c r="I232" s="291"/>
      <c r="J232" s="288"/>
      <c r="K232" s="292">
        <v>3.6</v>
      </c>
      <c r="L232" s="288"/>
      <c r="M232" s="288"/>
      <c r="N232" s="288"/>
      <c r="O232" s="288"/>
      <c r="P232" s="288"/>
      <c r="Q232" s="288"/>
      <c r="R232" s="293"/>
      <c r="T232" s="295"/>
      <c r="U232" s="288"/>
      <c r="V232" s="288"/>
      <c r="W232" s="288"/>
      <c r="X232" s="288"/>
      <c r="Y232" s="288"/>
      <c r="Z232" s="288"/>
      <c r="AA232" s="296"/>
      <c r="AT232" s="297" t="s">
        <v>155</v>
      </c>
      <c r="AU232" s="297" t="s">
        <v>86</v>
      </c>
      <c r="AV232" s="294" t="s">
        <v>86</v>
      </c>
      <c r="AW232" s="294" t="s">
        <v>32</v>
      </c>
      <c r="AX232" s="294" t="s">
        <v>77</v>
      </c>
      <c r="AY232" s="297" t="s">
        <v>147</v>
      </c>
    </row>
    <row r="233" spans="2:51" s="294" customFormat="1" ht="22.5" customHeight="1" x14ac:dyDescent="0.3">
      <c r="B233" s="287"/>
      <c r="C233" s="288"/>
      <c r="D233" s="288"/>
      <c r="E233" s="289" t="s">
        <v>3</v>
      </c>
      <c r="F233" s="290" t="s">
        <v>287</v>
      </c>
      <c r="G233" s="291"/>
      <c r="H233" s="291"/>
      <c r="I233" s="291"/>
      <c r="J233" s="288"/>
      <c r="K233" s="292">
        <v>15.12</v>
      </c>
      <c r="L233" s="288"/>
      <c r="M233" s="288"/>
      <c r="N233" s="288"/>
      <c r="O233" s="288"/>
      <c r="P233" s="288"/>
      <c r="Q233" s="288"/>
      <c r="R233" s="293"/>
      <c r="T233" s="295"/>
      <c r="U233" s="288"/>
      <c r="V233" s="288"/>
      <c r="W233" s="288"/>
      <c r="X233" s="288"/>
      <c r="Y233" s="288"/>
      <c r="Z233" s="288"/>
      <c r="AA233" s="296"/>
      <c r="AT233" s="297" t="s">
        <v>155</v>
      </c>
      <c r="AU233" s="297" t="s">
        <v>86</v>
      </c>
      <c r="AV233" s="294" t="s">
        <v>86</v>
      </c>
      <c r="AW233" s="294" t="s">
        <v>32</v>
      </c>
      <c r="AX233" s="294" t="s">
        <v>77</v>
      </c>
      <c r="AY233" s="297" t="s">
        <v>147</v>
      </c>
    </row>
    <row r="234" spans="2:51" s="294" customFormat="1" ht="22.5" customHeight="1" x14ac:dyDescent="0.3">
      <c r="B234" s="287"/>
      <c r="C234" s="288"/>
      <c r="D234" s="288"/>
      <c r="E234" s="289" t="s">
        <v>3</v>
      </c>
      <c r="F234" s="290" t="s">
        <v>288</v>
      </c>
      <c r="G234" s="291"/>
      <c r="H234" s="291"/>
      <c r="I234" s="291"/>
      <c r="J234" s="288"/>
      <c r="K234" s="292">
        <v>19.8</v>
      </c>
      <c r="L234" s="288"/>
      <c r="M234" s="288"/>
      <c r="N234" s="288"/>
      <c r="O234" s="288"/>
      <c r="P234" s="288"/>
      <c r="Q234" s="288"/>
      <c r="R234" s="293"/>
      <c r="T234" s="295"/>
      <c r="U234" s="288"/>
      <c r="V234" s="288"/>
      <c r="W234" s="288"/>
      <c r="X234" s="288"/>
      <c r="Y234" s="288"/>
      <c r="Z234" s="288"/>
      <c r="AA234" s="296"/>
      <c r="AT234" s="297" t="s">
        <v>155</v>
      </c>
      <c r="AU234" s="297" t="s">
        <v>86</v>
      </c>
      <c r="AV234" s="294" t="s">
        <v>86</v>
      </c>
      <c r="AW234" s="294" t="s">
        <v>32</v>
      </c>
      <c r="AX234" s="294" t="s">
        <v>77</v>
      </c>
      <c r="AY234" s="297" t="s">
        <v>147</v>
      </c>
    </row>
    <row r="235" spans="2:51" s="294" customFormat="1" ht="22.5" customHeight="1" x14ac:dyDescent="0.3">
      <c r="B235" s="287"/>
      <c r="C235" s="288"/>
      <c r="D235" s="288"/>
      <c r="E235" s="289" t="s">
        <v>3</v>
      </c>
      <c r="F235" s="290" t="s">
        <v>289</v>
      </c>
      <c r="G235" s="291"/>
      <c r="H235" s="291"/>
      <c r="I235" s="291"/>
      <c r="J235" s="288"/>
      <c r="K235" s="292">
        <v>6.8</v>
      </c>
      <c r="L235" s="288"/>
      <c r="M235" s="288"/>
      <c r="N235" s="288"/>
      <c r="O235" s="288"/>
      <c r="P235" s="288"/>
      <c r="Q235" s="288"/>
      <c r="R235" s="293"/>
      <c r="T235" s="295"/>
      <c r="U235" s="288"/>
      <c r="V235" s="288"/>
      <c r="W235" s="288"/>
      <c r="X235" s="288"/>
      <c r="Y235" s="288"/>
      <c r="Z235" s="288"/>
      <c r="AA235" s="296"/>
      <c r="AT235" s="297" t="s">
        <v>155</v>
      </c>
      <c r="AU235" s="297" t="s">
        <v>86</v>
      </c>
      <c r="AV235" s="294" t="s">
        <v>86</v>
      </c>
      <c r="AW235" s="294" t="s">
        <v>32</v>
      </c>
      <c r="AX235" s="294" t="s">
        <v>77</v>
      </c>
      <c r="AY235" s="297" t="s">
        <v>147</v>
      </c>
    </row>
    <row r="236" spans="2:51" s="294" customFormat="1" ht="22.5" customHeight="1" x14ac:dyDescent="0.3">
      <c r="B236" s="287"/>
      <c r="C236" s="288"/>
      <c r="D236" s="288"/>
      <c r="E236" s="289" t="s">
        <v>3</v>
      </c>
      <c r="F236" s="290" t="s">
        <v>290</v>
      </c>
      <c r="G236" s="291"/>
      <c r="H236" s="291"/>
      <c r="I236" s="291"/>
      <c r="J236" s="288"/>
      <c r="K236" s="292">
        <v>88.56</v>
      </c>
      <c r="L236" s="288"/>
      <c r="M236" s="288"/>
      <c r="N236" s="288"/>
      <c r="O236" s="288"/>
      <c r="P236" s="288"/>
      <c r="Q236" s="288"/>
      <c r="R236" s="293"/>
      <c r="T236" s="295"/>
      <c r="U236" s="288"/>
      <c r="V236" s="288"/>
      <c r="W236" s="288"/>
      <c r="X236" s="288"/>
      <c r="Y236" s="288"/>
      <c r="Z236" s="288"/>
      <c r="AA236" s="296"/>
      <c r="AT236" s="297" t="s">
        <v>155</v>
      </c>
      <c r="AU236" s="297" t="s">
        <v>86</v>
      </c>
      <c r="AV236" s="294" t="s">
        <v>86</v>
      </c>
      <c r="AW236" s="294" t="s">
        <v>32</v>
      </c>
      <c r="AX236" s="294" t="s">
        <v>77</v>
      </c>
      <c r="AY236" s="297" t="s">
        <v>147</v>
      </c>
    </row>
    <row r="237" spans="2:51" s="294" customFormat="1" ht="22.5" customHeight="1" x14ac:dyDescent="0.3">
      <c r="B237" s="287"/>
      <c r="C237" s="288"/>
      <c r="D237" s="288"/>
      <c r="E237" s="289" t="s">
        <v>3</v>
      </c>
      <c r="F237" s="290" t="s">
        <v>291</v>
      </c>
      <c r="G237" s="291"/>
      <c r="H237" s="291"/>
      <c r="I237" s="291"/>
      <c r="J237" s="288"/>
      <c r="K237" s="292">
        <v>495</v>
      </c>
      <c r="L237" s="288"/>
      <c r="M237" s="288"/>
      <c r="N237" s="288"/>
      <c r="O237" s="288"/>
      <c r="P237" s="288"/>
      <c r="Q237" s="288"/>
      <c r="R237" s="293"/>
      <c r="T237" s="295"/>
      <c r="U237" s="288"/>
      <c r="V237" s="288"/>
      <c r="W237" s="288"/>
      <c r="X237" s="288"/>
      <c r="Y237" s="288"/>
      <c r="Z237" s="288"/>
      <c r="AA237" s="296"/>
      <c r="AT237" s="297" t="s">
        <v>155</v>
      </c>
      <c r="AU237" s="297" t="s">
        <v>86</v>
      </c>
      <c r="AV237" s="294" t="s">
        <v>86</v>
      </c>
      <c r="AW237" s="294" t="s">
        <v>32</v>
      </c>
      <c r="AX237" s="294" t="s">
        <v>77</v>
      </c>
      <c r="AY237" s="297" t="s">
        <v>147</v>
      </c>
    </row>
    <row r="238" spans="2:51" s="294" customFormat="1" ht="22.5" customHeight="1" x14ac:dyDescent="0.3">
      <c r="B238" s="287"/>
      <c r="C238" s="288"/>
      <c r="D238" s="288"/>
      <c r="E238" s="289" t="s">
        <v>3</v>
      </c>
      <c r="F238" s="290" t="s">
        <v>292</v>
      </c>
      <c r="G238" s="291"/>
      <c r="H238" s="291"/>
      <c r="I238" s="291"/>
      <c r="J238" s="288"/>
      <c r="K238" s="292">
        <v>62.64</v>
      </c>
      <c r="L238" s="288"/>
      <c r="M238" s="288"/>
      <c r="N238" s="288"/>
      <c r="O238" s="288"/>
      <c r="P238" s="288"/>
      <c r="Q238" s="288"/>
      <c r="R238" s="293"/>
      <c r="T238" s="295"/>
      <c r="U238" s="288"/>
      <c r="V238" s="288"/>
      <c r="W238" s="288"/>
      <c r="X238" s="288"/>
      <c r="Y238" s="288"/>
      <c r="Z238" s="288"/>
      <c r="AA238" s="296"/>
      <c r="AT238" s="297" t="s">
        <v>155</v>
      </c>
      <c r="AU238" s="297" t="s">
        <v>86</v>
      </c>
      <c r="AV238" s="294" t="s">
        <v>86</v>
      </c>
      <c r="AW238" s="294" t="s">
        <v>32</v>
      </c>
      <c r="AX238" s="294" t="s">
        <v>77</v>
      </c>
      <c r="AY238" s="297" t="s">
        <v>147</v>
      </c>
    </row>
    <row r="239" spans="2:51" s="294" customFormat="1" ht="22.5" customHeight="1" x14ac:dyDescent="0.3">
      <c r="B239" s="287"/>
      <c r="C239" s="288"/>
      <c r="D239" s="288"/>
      <c r="E239" s="289" t="s">
        <v>3</v>
      </c>
      <c r="F239" s="290" t="s">
        <v>293</v>
      </c>
      <c r="G239" s="291"/>
      <c r="H239" s="291"/>
      <c r="I239" s="291"/>
      <c r="J239" s="288"/>
      <c r="K239" s="292">
        <v>6.48</v>
      </c>
      <c r="L239" s="288"/>
      <c r="M239" s="288"/>
      <c r="N239" s="288"/>
      <c r="O239" s="288"/>
      <c r="P239" s="288"/>
      <c r="Q239" s="288"/>
      <c r="R239" s="293"/>
      <c r="T239" s="295"/>
      <c r="U239" s="288"/>
      <c r="V239" s="288"/>
      <c r="W239" s="288"/>
      <c r="X239" s="288"/>
      <c r="Y239" s="288"/>
      <c r="Z239" s="288"/>
      <c r="AA239" s="296"/>
      <c r="AT239" s="297" t="s">
        <v>155</v>
      </c>
      <c r="AU239" s="297" t="s">
        <v>86</v>
      </c>
      <c r="AV239" s="294" t="s">
        <v>86</v>
      </c>
      <c r="AW239" s="294" t="s">
        <v>32</v>
      </c>
      <c r="AX239" s="294" t="s">
        <v>77</v>
      </c>
      <c r="AY239" s="297" t="s">
        <v>147</v>
      </c>
    </row>
    <row r="240" spans="2:51" s="294" customFormat="1" ht="22.5" customHeight="1" x14ac:dyDescent="0.3">
      <c r="B240" s="287"/>
      <c r="C240" s="288"/>
      <c r="D240" s="288"/>
      <c r="E240" s="289" t="s">
        <v>3</v>
      </c>
      <c r="F240" s="290" t="s">
        <v>294</v>
      </c>
      <c r="G240" s="291"/>
      <c r="H240" s="291"/>
      <c r="I240" s="291"/>
      <c r="J240" s="288"/>
      <c r="K240" s="292">
        <v>10.199999999999999</v>
      </c>
      <c r="L240" s="288"/>
      <c r="M240" s="288"/>
      <c r="N240" s="288"/>
      <c r="O240" s="288"/>
      <c r="P240" s="288"/>
      <c r="Q240" s="288"/>
      <c r="R240" s="293"/>
      <c r="T240" s="295"/>
      <c r="U240" s="288"/>
      <c r="V240" s="288"/>
      <c r="W240" s="288"/>
      <c r="X240" s="288"/>
      <c r="Y240" s="288"/>
      <c r="Z240" s="288"/>
      <c r="AA240" s="296"/>
      <c r="AT240" s="297" t="s">
        <v>155</v>
      </c>
      <c r="AU240" s="297" t="s">
        <v>86</v>
      </c>
      <c r="AV240" s="294" t="s">
        <v>86</v>
      </c>
      <c r="AW240" s="294" t="s">
        <v>32</v>
      </c>
      <c r="AX240" s="294" t="s">
        <v>77</v>
      </c>
      <c r="AY240" s="297" t="s">
        <v>147</v>
      </c>
    </row>
    <row r="241" spans="2:51" s="294" customFormat="1" ht="22.5" customHeight="1" x14ac:dyDescent="0.3">
      <c r="B241" s="287"/>
      <c r="C241" s="288"/>
      <c r="D241" s="288"/>
      <c r="E241" s="289" t="s">
        <v>3</v>
      </c>
      <c r="F241" s="290" t="s">
        <v>295</v>
      </c>
      <c r="G241" s="291"/>
      <c r="H241" s="291"/>
      <c r="I241" s="291"/>
      <c r="J241" s="288"/>
      <c r="K241" s="292">
        <v>4</v>
      </c>
      <c r="L241" s="288"/>
      <c r="M241" s="288"/>
      <c r="N241" s="288"/>
      <c r="O241" s="288"/>
      <c r="P241" s="288"/>
      <c r="Q241" s="288"/>
      <c r="R241" s="293"/>
      <c r="T241" s="295"/>
      <c r="U241" s="288"/>
      <c r="V241" s="288"/>
      <c r="W241" s="288"/>
      <c r="X241" s="288"/>
      <c r="Y241" s="288"/>
      <c r="Z241" s="288"/>
      <c r="AA241" s="296"/>
      <c r="AT241" s="297" t="s">
        <v>155</v>
      </c>
      <c r="AU241" s="297" t="s">
        <v>86</v>
      </c>
      <c r="AV241" s="294" t="s">
        <v>86</v>
      </c>
      <c r="AW241" s="294" t="s">
        <v>32</v>
      </c>
      <c r="AX241" s="294" t="s">
        <v>77</v>
      </c>
      <c r="AY241" s="297" t="s">
        <v>147</v>
      </c>
    </row>
    <row r="242" spans="2:51" s="294" customFormat="1" ht="22.5" customHeight="1" x14ac:dyDescent="0.3">
      <c r="B242" s="287"/>
      <c r="C242" s="288"/>
      <c r="D242" s="288"/>
      <c r="E242" s="289" t="s">
        <v>3</v>
      </c>
      <c r="F242" s="290" t="s">
        <v>296</v>
      </c>
      <c r="G242" s="291"/>
      <c r="H242" s="291"/>
      <c r="I242" s="291"/>
      <c r="J242" s="288"/>
      <c r="K242" s="292">
        <v>7.5250000000000004</v>
      </c>
      <c r="L242" s="288"/>
      <c r="M242" s="288"/>
      <c r="N242" s="288"/>
      <c r="O242" s="288"/>
      <c r="P242" s="288"/>
      <c r="Q242" s="288"/>
      <c r="R242" s="293"/>
      <c r="T242" s="295"/>
      <c r="U242" s="288"/>
      <c r="V242" s="288"/>
      <c r="W242" s="288"/>
      <c r="X242" s="288"/>
      <c r="Y242" s="288"/>
      <c r="Z242" s="288"/>
      <c r="AA242" s="296"/>
      <c r="AT242" s="297" t="s">
        <v>155</v>
      </c>
      <c r="AU242" s="297" t="s">
        <v>86</v>
      </c>
      <c r="AV242" s="294" t="s">
        <v>86</v>
      </c>
      <c r="AW242" s="294" t="s">
        <v>32</v>
      </c>
      <c r="AX242" s="294" t="s">
        <v>77</v>
      </c>
      <c r="AY242" s="297" t="s">
        <v>147</v>
      </c>
    </row>
    <row r="243" spans="2:51" s="294" customFormat="1" ht="22.5" customHeight="1" x14ac:dyDescent="0.3">
      <c r="B243" s="287"/>
      <c r="C243" s="288"/>
      <c r="D243" s="288"/>
      <c r="E243" s="289" t="s">
        <v>3</v>
      </c>
      <c r="F243" s="290" t="s">
        <v>297</v>
      </c>
      <c r="G243" s="291"/>
      <c r="H243" s="291"/>
      <c r="I243" s="291"/>
      <c r="J243" s="288"/>
      <c r="K243" s="292">
        <v>7.056</v>
      </c>
      <c r="L243" s="288"/>
      <c r="M243" s="288"/>
      <c r="N243" s="288"/>
      <c r="O243" s="288"/>
      <c r="P243" s="288"/>
      <c r="Q243" s="288"/>
      <c r="R243" s="293"/>
      <c r="T243" s="295"/>
      <c r="U243" s="288"/>
      <c r="V243" s="288"/>
      <c r="W243" s="288"/>
      <c r="X243" s="288"/>
      <c r="Y243" s="288"/>
      <c r="Z243" s="288"/>
      <c r="AA243" s="296"/>
      <c r="AT243" s="297" t="s">
        <v>155</v>
      </c>
      <c r="AU243" s="297" t="s">
        <v>86</v>
      </c>
      <c r="AV243" s="294" t="s">
        <v>86</v>
      </c>
      <c r="AW243" s="294" t="s">
        <v>32</v>
      </c>
      <c r="AX243" s="294" t="s">
        <v>77</v>
      </c>
      <c r="AY243" s="297" t="s">
        <v>147</v>
      </c>
    </row>
    <row r="244" spans="2:51" s="294" customFormat="1" ht="22.5" customHeight="1" x14ac:dyDescent="0.3">
      <c r="B244" s="287"/>
      <c r="C244" s="288"/>
      <c r="D244" s="288"/>
      <c r="E244" s="289" t="s">
        <v>3</v>
      </c>
      <c r="F244" s="290" t="s">
        <v>298</v>
      </c>
      <c r="G244" s="291"/>
      <c r="H244" s="291"/>
      <c r="I244" s="291"/>
      <c r="J244" s="288"/>
      <c r="K244" s="292">
        <v>6.1740000000000004</v>
      </c>
      <c r="L244" s="288"/>
      <c r="M244" s="288"/>
      <c r="N244" s="288"/>
      <c r="O244" s="288"/>
      <c r="P244" s="288"/>
      <c r="Q244" s="288"/>
      <c r="R244" s="293"/>
      <c r="T244" s="295"/>
      <c r="U244" s="288"/>
      <c r="V244" s="288"/>
      <c r="W244" s="288"/>
      <c r="X244" s="288"/>
      <c r="Y244" s="288"/>
      <c r="Z244" s="288"/>
      <c r="AA244" s="296"/>
      <c r="AT244" s="297" t="s">
        <v>155</v>
      </c>
      <c r="AU244" s="297" t="s">
        <v>86</v>
      </c>
      <c r="AV244" s="294" t="s">
        <v>86</v>
      </c>
      <c r="AW244" s="294" t="s">
        <v>32</v>
      </c>
      <c r="AX244" s="294" t="s">
        <v>77</v>
      </c>
      <c r="AY244" s="297" t="s">
        <v>147</v>
      </c>
    </row>
    <row r="245" spans="2:51" s="294" customFormat="1" ht="22.5" customHeight="1" x14ac:dyDescent="0.3">
      <c r="B245" s="287"/>
      <c r="C245" s="288"/>
      <c r="D245" s="288"/>
      <c r="E245" s="289" t="s">
        <v>3</v>
      </c>
      <c r="F245" s="290" t="s">
        <v>299</v>
      </c>
      <c r="G245" s="291"/>
      <c r="H245" s="291"/>
      <c r="I245" s="291"/>
      <c r="J245" s="288"/>
      <c r="K245" s="292">
        <v>14.07</v>
      </c>
      <c r="L245" s="288"/>
      <c r="M245" s="288"/>
      <c r="N245" s="288"/>
      <c r="O245" s="288"/>
      <c r="P245" s="288"/>
      <c r="Q245" s="288"/>
      <c r="R245" s="293"/>
      <c r="T245" s="295"/>
      <c r="U245" s="288"/>
      <c r="V245" s="288"/>
      <c r="W245" s="288"/>
      <c r="X245" s="288"/>
      <c r="Y245" s="288"/>
      <c r="Z245" s="288"/>
      <c r="AA245" s="296"/>
      <c r="AT245" s="297" t="s">
        <v>155</v>
      </c>
      <c r="AU245" s="297" t="s">
        <v>86</v>
      </c>
      <c r="AV245" s="294" t="s">
        <v>86</v>
      </c>
      <c r="AW245" s="294" t="s">
        <v>32</v>
      </c>
      <c r="AX245" s="294" t="s">
        <v>77</v>
      </c>
      <c r="AY245" s="297" t="s">
        <v>147</v>
      </c>
    </row>
    <row r="246" spans="2:51" s="294" customFormat="1" ht="22.5" customHeight="1" x14ac:dyDescent="0.3">
      <c r="B246" s="287"/>
      <c r="C246" s="288"/>
      <c r="D246" s="288"/>
      <c r="E246" s="289" t="s">
        <v>3</v>
      </c>
      <c r="F246" s="290" t="s">
        <v>300</v>
      </c>
      <c r="G246" s="291"/>
      <c r="H246" s="291"/>
      <c r="I246" s="291"/>
      <c r="J246" s="288"/>
      <c r="K246" s="292">
        <v>4.1399999999999997</v>
      </c>
      <c r="L246" s="288"/>
      <c r="M246" s="288"/>
      <c r="N246" s="288"/>
      <c r="O246" s="288"/>
      <c r="P246" s="288"/>
      <c r="Q246" s="288"/>
      <c r="R246" s="293"/>
      <c r="T246" s="295"/>
      <c r="U246" s="288"/>
      <c r="V246" s="288"/>
      <c r="W246" s="288"/>
      <c r="X246" s="288"/>
      <c r="Y246" s="288"/>
      <c r="Z246" s="288"/>
      <c r="AA246" s="296"/>
      <c r="AT246" s="297" t="s">
        <v>155</v>
      </c>
      <c r="AU246" s="297" t="s">
        <v>86</v>
      </c>
      <c r="AV246" s="294" t="s">
        <v>86</v>
      </c>
      <c r="AW246" s="294" t="s">
        <v>32</v>
      </c>
      <c r="AX246" s="294" t="s">
        <v>77</v>
      </c>
      <c r="AY246" s="297" t="s">
        <v>147</v>
      </c>
    </row>
    <row r="247" spans="2:51" s="316" customFormat="1" ht="22.5" customHeight="1" x14ac:dyDescent="0.3">
      <c r="B247" s="309"/>
      <c r="C247" s="310"/>
      <c r="D247" s="310"/>
      <c r="E247" s="311" t="s">
        <v>3</v>
      </c>
      <c r="F247" s="312" t="s">
        <v>301</v>
      </c>
      <c r="G247" s="313"/>
      <c r="H247" s="313"/>
      <c r="I247" s="313"/>
      <c r="J247" s="310"/>
      <c r="K247" s="314">
        <v>751.16499999999996</v>
      </c>
      <c r="L247" s="310"/>
      <c r="M247" s="310"/>
      <c r="N247" s="310"/>
      <c r="O247" s="310"/>
      <c r="P247" s="310"/>
      <c r="Q247" s="310"/>
      <c r="R247" s="315"/>
      <c r="T247" s="317"/>
      <c r="U247" s="310"/>
      <c r="V247" s="310"/>
      <c r="W247" s="310"/>
      <c r="X247" s="310"/>
      <c r="Y247" s="310"/>
      <c r="Z247" s="310"/>
      <c r="AA247" s="318"/>
      <c r="AT247" s="319" t="s">
        <v>155</v>
      </c>
      <c r="AU247" s="319" t="s">
        <v>86</v>
      </c>
      <c r="AV247" s="316" t="s">
        <v>164</v>
      </c>
      <c r="AW247" s="316" t="s">
        <v>32</v>
      </c>
      <c r="AX247" s="316" t="s">
        <v>77</v>
      </c>
      <c r="AY247" s="319" t="s">
        <v>147</v>
      </c>
    </row>
    <row r="248" spans="2:51" s="294" customFormat="1" ht="22.5" customHeight="1" x14ac:dyDescent="0.3">
      <c r="B248" s="287"/>
      <c r="C248" s="288"/>
      <c r="D248" s="288"/>
      <c r="E248" s="289" t="s">
        <v>3</v>
      </c>
      <c r="F248" s="290" t="s">
        <v>302</v>
      </c>
      <c r="G248" s="291"/>
      <c r="H248" s="291"/>
      <c r="I248" s="291"/>
      <c r="J248" s="288"/>
      <c r="K248" s="292">
        <v>116.28</v>
      </c>
      <c r="L248" s="288"/>
      <c r="M248" s="288"/>
      <c r="N248" s="288"/>
      <c r="O248" s="288"/>
      <c r="P248" s="288"/>
      <c r="Q248" s="288"/>
      <c r="R248" s="293"/>
      <c r="T248" s="295"/>
      <c r="U248" s="288"/>
      <c r="V248" s="288"/>
      <c r="W248" s="288"/>
      <c r="X248" s="288"/>
      <c r="Y248" s="288"/>
      <c r="Z248" s="288"/>
      <c r="AA248" s="296"/>
      <c r="AT248" s="297" t="s">
        <v>155</v>
      </c>
      <c r="AU248" s="297" t="s">
        <v>86</v>
      </c>
      <c r="AV248" s="294" t="s">
        <v>86</v>
      </c>
      <c r="AW248" s="294" t="s">
        <v>32</v>
      </c>
      <c r="AX248" s="294" t="s">
        <v>77</v>
      </c>
      <c r="AY248" s="297" t="s">
        <v>147</v>
      </c>
    </row>
    <row r="249" spans="2:51" s="294" customFormat="1" ht="22.5" customHeight="1" x14ac:dyDescent="0.3">
      <c r="B249" s="287"/>
      <c r="C249" s="288"/>
      <c r="D249" s="288"/>
      <c r="E249" s="289" t="s">
        <v>3</v>
      </c>
      <c r="F249" s="290" t="s">
        <v>303</v>
      </c>
      <c r="G249" s="291"/>
      <c r="H249" s="291"/>
      <c r="I249" s="291"/>
      <c r="J249" s="288"/>
      <c r="K249" s="292">
        <v>4.8600000000000003</v>
      </c>
      <c r="L249" s="288"/>
      <c r="M249" s="288"/>
      <c r="N249" s="288"/>
      <c r="O249" s="288"/>
      <c r="P249" s="288"/>
      <c r="Q249" s="288"/>
      <c r="R249" s="293"/>
      <c r="T249" s="295"/>
      <c r="U249" s="288"/>
      <c r="V249" s="288"/>
      <c r="W249" s="288"/>
      <c r="X249" s="288"/>
      <c r="Y249" s="288"/>
      <c r="Z249" s="288"/>
      <c r="AA249" s="296"/>
      <c r="AT249" s="297" t="s">
        <v>155</v>
      </c>
      <c r="AU249" s="297" t="s">
        <v>86</v>
      </c>
      <c r="AV249" s="294" t="s">
        <v>86</v>
      </c>
      <c r="AW249" s="294" t="s">
        <v>32</v>
      </c>
      <c r="AX249" s="294" t="s">
        <v>77</v>
      </c>
      <c r="AY249" s="297" t="s">
        <v>147</v>
      </c>
    </row>
    <row r="250" spans="2:51" s="294" customFormat="1" ht="22.5" customHeight="1" x14ac:dyDescent="0.3">
      <c r="B250" s="287"/>
      <c r="C250" s="288"/>
      <c r="D250" s="288"/>
      <c r="E250" s="289" t="s">
        <v>3</v>
      </c>
      <c r="F250" s="290" t="s">
        <v>304</v>
      </c>
      <c r="G250" s="291"/>
      <c r="H250" s="291"/>
      <c r="I250" s="291"/>
      <c r="J250" s="288"/>
      <c r="K250" s="292">
        <v>7.2</v>
      </c>
      <c r="L250" s="288"/>
      <c r="M250" s="288"/>
      <c r="N250" s="288"/>
      <c r="O250" s="288"/>
      <c r="P250" s="288"/>
      <c r="Q250" s="288"/>
      <c r="R250" s="293"/>
      <c r="T250" s="295"/>
      <c r="U250" s="288"/>
      <c r="V250" s="288"/>
      <c r="W250" s="288"/>
      <c r="X250" s="288"/>
      <c r="Y250" s="288"/>
      <c r="Z250" s="288"/>
      <c r="AA250" s="296"/>
      <c r="AT250" s="297" t="s">
        <v>155</v>
      </c>
      <c r="AU250" s="297" t="s">
        <v>86</v>
      </c>
      <c r="AV250" s="294" t="s">
        <v>86</v>
      </c>
      <c r="AW250" s="294" t="s">
        <v>32</v>
      </c>
      <c r="AX250" s="294" t="s">
        <v>77</v>
      </c>
      <c r="AY250" s="297" t="s">
        <v>147</v>
      </c>
    </row>
    <row r="251" spans="2:51" s="294" customFormat="1" ht="22.5" customHeight="1" x14ac:dyDescent="0.3">
      <c r="B251" s="287"/>
      <c r="C251" s="288"/>
      <c r="D251" s="288"/>
      <c r="E251" s="289" t="s">
        <v>3</v>
      </c>
      <c r="F251" s="290" t="s">
        <v>305</v>
      </c>
      <c r="G251" s="291"/>
      <c r="H251" s="291"/>
      <c r="I251" s="291"/>
      <c r="J251" s="288"/>
      <c r="K251" s="292">
        <v>37.4</v>
      </c>
      <c r="L251" s="288"/>
      <c r="M251" s="288"/>
      <c r="N251" s="288"/>
      <c r="O251" s="288"/>
      <c r="P251" s="288"/>
      <c r="Q251" s="288"/>
      <c r="R251" s="293"/>
      <c r="T251" s="295"/>
      <c r="U251" s="288"/>
      <c r="V251" s="288"/>
      <c r="W251" s="288"/>
      <c r="X251" s="288"/>
      <c r="Y251" s="288"/>
      <c r="Z251" s="288"/>
      <c r="AA251" s="296"/>
      <c r="AT251" s="297" t="s">
        <v>155</v>
      </c>
      <c r="AU251" s="297" t="s">
        <v>86</v>
      </c>
      <c r="AV251" s="294" t="s">
        <v>86</v>
      </c>
      <c r="AW251" s="294" t="s">
        <v>32</v>
      </c>
      <c r="AX251" s="294" t="s">
        <v>77</v>
      </c>
      <c r="AY251" s="297" t="s">
        <v>147</v>
      </c>
    </row>
    <row r="252" spans="2:51" s="294" customFormat="1" ht="22.5" customHeight="1" x14ac:dyDescent="0.3">
      <c r="B252" s="287"/>
      <c r="C252" s="288"/>
      <c r="D252" s="288"/>
      <c r="E252" s="289" t="s">
        <v>3</v>
      </c>
      <c r="F252" s="290" t="s">
        <v>306</v>
      </c>
      <c r="G252" s="291"/>
      <c r="H252" s="291"/>
      <c r="I252" s="291"/>
      <c r="J252" s="288"/>
      <c r="K252" s="292">
        <v>19.04</v>
      </c>
      <c r="L252" s="288"/>
      <c r="M252" s="288"/>
      <c r="N252" s="288"/>
      <c r="O252" s="288"/>
      <c r="P252" s="288"/>
      <c r="Q252" s="288"/>
      <c r="R252" s="293"/>
      <c r="T252" s="295"/>
      <c r="U252" s="288"/>
      <c r="V252" s="288"/>
      <c r="W252" s="288"/>
      <c r="X252" s="288"/>
      <c r="Y252" s="288"/>
      <c r="Z252" s="288"/>
      <c r="AA252" s="296"/>
      <c r="AT252" s="297" t="s">
        <v>155</v>
      </c>
      <c r="AU252" s="297" t="s">
        <v>86</v>
      </c>
      <c r="AV252" s="294" t="s">
        <v>86</v>
      </c>
      <c r="AW252" s="294" t="s">
        <v>32</v>
      </c>
      <c r="AX252" s="294" t="s">
        <v>77</v>
      </c>
      <c r="AY252" s="297" t="s">
        <v>147</v>
      </c>
    </row>
    <row r="253" spans="2:51" s="294" customFormat="1" ht="22.5" customHeight="1" x14ac:dyDescent="0.3">
      <c r="B253" s="287"/>
      <c r="C253" s="288"/>
      <c r="D253" s="288"/>
      <c r="E253" s="289" t="s">
        <v>3</v>
      </c>
      <c r="F253" s="290" t="s">
        <v>307</v>
      </c>
      <c r="G253" s="291"/>
      <c r="H253" s="291"/>
      <c r="I253" s="291"/>
      <c r="J253" s="288"/>
      <c r="K253" s="292">
        <v>33.32</v>
      </c>
      <c r="L253" s="288"/>
      <c r="M253" s="288"/>
      <c r="N253" s="288"/>
      <c r="O253" s="288"/>
      <c r="P253" s="288"/>
      <c r="Q253" s="288"/>
      <c r="R253" s="293"/>
      <c r="T253" s="295"/>
      <c r="U253" s="288"/>
      <c r="V253" s="288"/>
      <c r="W253" s="288"/>
      <c r="X253" s="288"/>
      <c r="Y253" s="288"/>
      <c r="Z253" s="288"/>
      <c r="AA253" s="296"/>
      <c r="AT253" s="297" t="s">
        <v>155</v>
      </c>
      <c r="AU253" s="297" t="s">
        <v>86</v>
      </c>
      <c r="AV253" s="294" t="s">
        <v>86</v>
      </c>
      <c r="AW253" s="294" t="s">
        <v>32</v>
      </c>
      <c r="AX253" s="294" t="s">
        <v>77</v>
      </c>
      <c r="AY253" s="297" t="s">
        <v>147</v>
      </c>
    </row>
    <row r="254" spans="2:51" s="294" customFormat="1" ht="22.5" customHeight="1" x14ac:dyDescent="0.3">
      <c r="B254" s="287"/>
      <c r="C254" s="288"/>
      <c r="D254" s="288"/>
      <c r="E254" s="289" t="s">
        <v>3</v>
      </c>
      <c r="F254" s="290" t="s">
        <v>308</v>
      </c>
      <c r="G254" s="291"/>
      <c r="H254" s="291"/>
      <c r="I254" s="291"/>
      <c r="J254" s="288"/>
      <c r="K254" s="292">
        <v>57.12</v>
      </c>
      <c r="L254" s="288"/>
      <c r="M254" s="288"/>
      <c r="N254" s="288"/>
      <c r="O254" s="288"/>
      <c r="P254" s="288"/>
      <c r="Q254" s="288"/>
      <c r="R254" s="293"/>
      <c r="T254" s="295"/>
      <c r="U254" s="288"/>
      <c r="V254" s="288"/>
      <c r="W254" s="288"/>
      <c r="X254" s="288"/>
      <c r="Y254" s="288"/>
      <c r="Z254" s="288"/>
      <c r="AA254" s="296"/>
      <c r="AT254" s="297" t="s">
        <v>155</v>
      </c>
      <c r="AU254" s="297" t="s">
        <v>86</v>
      </c>
      <c r="AV254" s="294" t="s">
        <v>86</v>
      </c>
      <c r="AW254" s="294" t="s">
        <v>32</v>
      </c>
      <c r="AX254" s="294" t="s">
        <v>77</v>
      </c>
      <c r="AY254" s="297" t="s">
        <v>147</v>
      </c>
    </row>
    <row r="255" spans="2:51" s="294" customFormat="1" ht="22.5" customHeight="1" x14ac:dyDescent="0.3">
      <c r="B255" s="287"/>
      <c r="C255" s="288"/>
      <c r="D255" s="288"/>
      <c r="E255" s="289" t="s">
        <v>3</v>
      </c>
      <c r="F255" s="290" t="s">
        <v>309</v>
      </c>
      <c r="G255" s="291"/>
      <c r="H255" s="291"/>
      <c r="I255" s="291"/>
      <c r="J255" s="288"/>
      <c r="K255" s="292">
        <v>8.16</v>
      </c>
      <c r="L255" s="288"/>
      <c r="M255" s="288"/>
      <c r="N255" s="288"/>
      <c r="O255" s="288"/>
      <c r="P255" s="288"/>
      <c r="Q255" s="288"/>
      <c r="R255" s="293"/>
      <c r="T255" s="295"/>
      <c r="U255" s="288"/>
      <c r="V255" s="288"/>
      <c r="W255" s="288"/>
      <c r="X255" s="288"/>
      <c r="Y255" s="288"/>
      <c r="Z255" s="288"/>
      <c r="AA255" s="296"/>
      <c r="AT255" s="297" t="s">
        <v>155</v>
      </c>
      <c r="AU255" s="297" t="s">
        <v>86</v>
      </c>
      <c r="AV255" s="294" t="s">
        <v>86</v>
      </c>
      <c r="AW255" s="294" t="s">
        <v>32</v>
      </c>
      <c r="AX255" s="294" t="s">
        <v>77</v>
      </c>
      <c r="AY255" s="297" t="s">
        <v>147</v>
      </c>
    </row>
    <row r="256" spans="2:51" s="294" customFormat="1" ht="22.5" customHeight="1" x14ac:dyDescent="0.3">
      <c r="B256" s="287"/>
      <c r="C256" s="288"/>
      <c r="D256" s="288"/>
      <c r="E256" s="289" t="s">
        <v>3</v>
      </c>
      <c r="F256" s="290" t="s">
        <v>310</v>
      </c>
      <c r="G256" s="291"/>
      <c r="H256" s="291"/>
      <c r="I256" s="291"/>
      <c r="J256" s="288"/>
      <c r="K256" s="292">
        <v>40.799999999999997</v>
      </c>
      <c r="L256" s="288"/>
      <c r="M256" s="288"/>
      <c r="N256" s="288"/>
      <c r="O256" s="288"/>
      <c r="P256" s="288"/>
      <c r="Q256" s="288"/>
      <c r="R256" s="293"/>
      <c r="T256" s="295"/>
      <c r="U256" s="288"/>
      <c r="V256" s="288"/>
      <c r="W256" s="288"/>
      <c r="X256" s="288"/>
      <c r="Y256" s="288"/>
      <c r="Z256" s="288"/>
      <c r="AA256" s="296"/>
      <c r="AT256" s="297" t="s">
        <v>155</v>
      </c>
      <c r="AU256" s="297" t="s">
        <v>86</v>
      </c>
      <c r="AV256" s="294" t="s">
        <v>86</v>
      </c>
      <c r="AW256" s="294" t="s">
        <v>32</v>
      </c>
      <c r="AX256" s="294" t="s">
        <v>77</v>
      </c>
      <c r="AY256" s="297" t="s">
        <v>147</v>
      </c>
    </row>
    <row r="257" spans="2:65" s="294" customFormat="1" ht="22.5" customHeight="1" x14ac:dyDescent="0.3">
      <c r="B257" s="287"/>
      <c r="C257" s="288"/>
      <c r="D257" s="288"/>
      <c r="E257" s="289" t="s">
        <v>3</v>
      </c>
      <c r="F257" s="290" t="s">
        <v>311</v>
      </c>
      <c r="G257" s="291"/>
      <c r="H257" s="291"/>
      <c r="I257" s="291"/>
      <c r="J257" s="288"/>
      <c r="K257" s="292">
        <v>48</v>
      </c>
      <c r="L257" s="288"/>
      <c r="M257" s="288"/>
      <c r="N257" s="288"/>
      <c r="O257" s="288"/>
      <c r="P257" s="288"/>
      <c r="Q257" s="288"/>
      <c r="R257" s="293"/>
      <c r="T257" s="295"/>
      <c r="U257" s="288"/>
      <c r="V257" s="288"/>
      <c r="W257" s="288"/>
      <c r="X257" s="288"/>
      <c r="Y257" s="288"/>
      <c r="Z257" s="288"/>
      <c r="AA257" s="296"/>
      <c r="AT257" s="297" t="s">
        <v>155</v>
      </c>
      <c r="AU257" s="297" t="s">
        <v>86</v>
      </c>
      <c r="AV257" s="294" t="s">
        <v>86</v>
      </c>
      <c r="AW257" s="294" t="s">
        <v>32</v>
      </c>
      <c r="AX257" s="294" t="s">
        <v>77</v>
      </c>
      <c r="AY257" s="297" t="s">
        <v>147</v>
      </c>
    </row>
    <row r="258" spans="2:65" s="294" customFormat="1" ht="22.5" customHeight="1" x14ac:dyDescent="0.3">
      <c r="B258" s="287"/>
      <c r="C258" s="288"/>
      <c r="D258" s="288"/>
      <c r="E258" s="289" t="s">
        <v>3</v>
      </c>
      <c r="F258" s="290" t="s">
        <v>312</v>
      </c>
      <c r="G258" s="291"/>
      <c r="H258" s="291"/>
      <c r="I258" s="291"/>
      <c r="J258" s="288"/>
      <c r="K258" s="292">
        <v>9.6</v>
      </c>
      <c r="L258" s="288"/>
      <c r="M258" s="288"/>
      <c r="N258" s="288"/>
      <c r="O258" s="288"/>
      <c r="P258" s="288"/>
      <c r="Q258" s="288"/>
      <c r="R258" s="293"/>
      <c r="T258" s="295"/>
      <c r="U258" s="288"/>
      <c r="V258" s="288"/>
      <c r="W258" s="288"/>
      <c r="X258" s="288"/>
      <c r="Y258" s="288"/>
      <c r="Z258" s="288"/>
      <c r="AA258" s="296"/>
      <c r="AT258" s="297" t="s">
        <v>155</v>
      </c>
      <c r="AU258" s="297" t="s">
        <v>86</v>
      </c>
      <c r="AV258" s="294" t="s">
        <v>86</v>
      </c>
      <c r="AW258" s="294" t="s">
        <v>32</v>
      </c>
      <c r="AX258" s="294" t="s">
        <v>77</v>
      </c>
      <c r="AY258" s="297" t="s">
        <v>147</v>
      </c>
    </row>
    <row r="259" spans="2:65" s="294" customFormat="1" ht="22.5" customHeight="1" x14ac:dyDescent="0.3">
      <c r="B259" s="287"/>
      <c r="C259" s="288"/>
      <c r="D259" s="288"/>
      <c r="E259" s="289" t="s">
        <v>3</v>
      </c>
      <c r="F259" s="290" t="s">
        <v>313</v>
      </c>
      <c r="G259" s="291"/>
      <c r="H259" s="291"/>
      <c r="I259" s="291"/>
      <c r="J259" s="288"/>
      <c r="K259" s="292">
        <v>4.8</v>
      </c>
      <c r="L259" s="288"/>
      <c r="M259" s="288"/>
      <c r="N259" s="288"/>
      <c r="O259" s="288"/>
      <c r="P259" s="288"/>
      <c r="Q259" s="288"/>
      <c r="R259" s="293"/>
      <c r="T259" s="295"/>
      <c r="U259" s="288"/>
      <c r="V259" s="288"/>
      <c r="W259" s="288"/>
      <c r="X259" s="288"/>
      <c r="Y259" s="288"/>
      <c r="Z259" s="288"/>
      <c r="AA259" s="296"/>
      <c r="AT259" s="297" t="s">
        <v>155</v>
      </c>
      <c r="AU259" s="297" t="s">
        <v>86</v>
      </c>
      <c r="AV259" s="294" t="s">
        <v>86</v>
      </c>
      <c r="AW259" s="294" t="s">
        <v>32</v>
      </c>
      <c r="AX259" s="294" t="s">
        <v>77</v>
      </c>
      <c r="AY259" s="297" t="s">
        <v>147</v>
      </c>
    </row>
    <row r="260" spans="2:65" s="294" customFormat="1" ht="22.5" customHeight="1" x14ac:dyDescent="0.3">
      <c r="B260" s="287"/>
      <c r="C260" s="288"/>
      <c r="D260" s="288"/>
      <c r="E260" s="289" t="s">
        <v>3</v>
      </c>
      <c r="F260" s="290" t="s">
        <v>313</v>
      </c>
      <c r="G260" s="291"/>
      <c r="H260" s="291"/>
      <c r="I260" s="291"/>
      <c r="J260" s="288"/>
      <c r="K260" s="292">
        <v>4.8</v>
      </c>
      <c r="L260" s="288"/>
      <c r="M260" s="288"/>
      <c r="N260" s="288"/>
      <c r="O260" s="288"/>
      <c r="P260" s="288"/>
      <c r="Q260" s="288"/>
      <c r="R260" s="293"/>
      <c r="T260" s="295"/>
      <c r="U260" s="288"/>
      <c r="V260" s="288"/>
      <c r="W260" s="288"/>
      <c r="X260" s="288"/>
      <c r="Y260" s="288"/>
      <c r="Z260" s="288"/>
      <c r="AA260" s="296"/>
      <c r="AT260" s="297" t="s">
        <v>155</v>
      </c>
      <c r="AU260" s="297" t="s">
        <v>86</v>
      </c>
      <c r="AV260" s="294" t="s">
        <v>86</v>
      </c>
      <c r="AW260" s="294" t="s">
        <v>32</v>
      </c>
      <c r="AX260" s="294" t="s">
        <v>77</v>
      </c>
      <c r="AY260" s="297" t="s">
        <v>147</v>
      </c>
    </row>
    <row r="261" spans="2:65" s="294" customFormat="1" ht="22.5" customHeight="1" x14ac:dyDescent="0.3">
      <c r="B261" s="287"/>
      <c r="C261" s="288"/>
      <c r="D261" s="288"/>
      <c r="E261" s="289" t="s">
        <v>3</v>
      </c>
      <c r="F261" s="290" t="s">
        <v>314</v>
      </c>
      <c r="G261" s="291"/>
      <c r="H261" s="291"/>
      <c r="I261" s="291"/>
      <c r="J261" s="288"/>
      <c r="K261" s="292">
        <v>35.200000000000003</v>
      </c>
      <c r="L261" s="288"/>
      <c r="M261" s="288"/>
      <c r="N261" s="288"/>
      <c r="O261" s="288"/>
      <c r="P261" s="288"/>
      <c r="Q261" s="288"/>
      <c r="R261" s="293"/>
      <c r="T261" s="295"/>
      <c r="U261" s="288"/>
      <c r="V261" s="288"/>
      <c r="W261" s="288"/>
      <c r="X261" s="288"/>
      <c r="Y261" s="288"/>
      <c r="Z261" s="288"/>
      <c r="AA261" s="296"/>
      <c r="AT261" s="297" t="s">
        <v>155</v>
      </c>
      <c r="AU261" s="297" t="s">
        <v>86</v>
      </c>
      <c r="AV261" s="294" t="s">
        <v>86</v>
      </c>
      <c r="AW261" s="294" t="s">
        <v>32</v>
      </c>
      <c r="AX261" s="294" t="s">
        <v>77</v>
      </c>
      <c r="AY261" s="297" t="s">
        <v>147</v>
      </c>
    </row>
    <row r="262" spans="2:65" s="294" customFormat="1" ht="22.5" customHeight="1" x14ac:dyDescent="0.3">
      <c r="B262" s="287"/>
      <c r="C262" s="288"/>
      <c r="D262" s="288"/>
      <c r="E262" s="289" t="s">
        <v>3</v>
      </c>
      <c r="F262" s="290" t="s">
        <v>315</v>
      </c>
      <c r="G262" s="291"/>
      <c r="H262" s="291"/>
      <c r="I262" s="291"/>
      <c r="J262" s="288"/>
      <c r="K262" s="292">
        <v>16</v>
      </c>
      <c r="L262" s="288"/>
      <c r="M262" s="288"/>
      <c r="N262" s="288"/>
      <c r="O262" s="288"/>
      <c r="P262" s="288"/>
      <c r="Q262" s="288"/>
      <c r="R262" s="293"/>
      <c r="T262" s="295"/>
      <c r="U262" s="288"/>
      <c r="V262" s="288"/>
      <c r="W262" s="288"/>
      <c r="X262" s="288"/>
      <c r="Y262" s="288"/>
      <c r="Z262" s="288"/>
      <c r="AA262" s="296"/>
      <c r="AT262" s="297" t="s">
        <v>155</v>
      </c>
      <c r="AU262" s="297" t="s">
        <v>86</v>
      </c>
      <c r="AV262" s="294" t="s">
        <v>86</v>
      </c>
      <c r="AW262" s="294" t="s">
        <v>32</v>
      </c>
      <c r="AX262" s="294" t="s">
        <v>77</v>
      </c>
      <c r="AY262" s="297" t="s">
        <v>147</v>
      </c>
    </row>
    <row r="263" spans="2:65" s="294" customFormat="1" ht="22.5" customHeight="1" x14ac:dyDescent="0.3">
      <c r="B263" s="287"/>
      <c r="C263" s="288"/>
      <c r="D263" s="288"/>
      <c r="E263" s="289" t="s">
        <v>3</v>
      </c>
      <c r="F263" s="290" t="s">
        <v>316</v>
      </c>
      <c r="G263" s="291"/>
      <c r="H263" s="291"/>
      <c r="I263" s="291"/>
      <c r="J263" s="288"/>
      <c r="K263" s="292">
        <v>6.4</v>
      </c>
      <c r="L263" s="288"/>
      <c r="M263" s="288"/>
      <c r="N263" s="288"/>
      <c r="O263" s="288"/>
      <c r="P263" s="288"/>
      <c r="Q263" s="288"/>
      <c r="R263" s="293"/>
      <c r="T263" s="295"/>
      <c r="U263" s="288"/>
      <c r="V263" s="288"/>
      <c r="W263" s="288"/>
      <c r="X263" s="288"/>
      <c r="Y263" s="288"/>
      <c r="Z263" s="288"/>
      <c r="AA263" s="296"/>
      <c r="AT263" s="297" t="s">
        <v>155</v>
      </c>
      <c r="AU263" s="297" t="s">
        <v>86</v>
      </c>
      <c r="AV263" s="294" t="s">
        <v>86</v>
      </c>
      <c r="AW263" s="294" t="s">
        <v>32</v>
      </c>
      <c r="AX263" s="294" t="s">
        <v>77</v>
      </c>
      <c r="AY263" s="297" t="s">
        <v>147</v>
      </c>
    </row>
    <row r="264" spans="2:65" s="294" customFormat="1" ht="22.5" customHeight="1" x14ac:dyDescent="0.3">
      <c r="B264" s="287"/>
      <c r="C264" s="288"/>
      <c r="D264" s="288"/>
      <c r="E264" s="289" t="s">
        <v>3</v>
      </c>
      <c r="F264" s="290" t="s">
        <v>317</v>
      </c>
      <c r="G264" s="291"/>
      <c r="H264" s="291"/>
      <c r="I264" s="291"/>
      <c r="J264" s="288"/>
      <c r="K264" s="292">
        <v>7.56</v>
      </c>
      <c r="L264" s="288"/>
      <c r="M264" s="288"/>
      <c r="N264" s="288"/>
      <c r="O264" s="288"/>
      <c r="P264" s="288"/>
      <c r="Q264" s="288"/>
      <c r="R264" s="293"/>
      <c r="T264" s="295"/>
      <c r="U264" s="288"/>
      <c r="V264" s="288"/>
      <c r="W264" s="288"/>
      <c r="X264" s="288"/>
      <c r="Y264" s="288"/>
      <c r="Z264" s="288"/>
      <c r="AA264" s="296"/>
      <c r="AT264" s="297" t="s">
        <v>155</v>
      </c>
      <c r="AU264" s="297" t="s">
        <v>86</v>
      </c>
      <c r="AV264" s="294" t="s">
        <v>86</v>
      </c>
      <c r="AW264" s="294" t="s">
        <v>32</v>
      </c>
      <c r="AX264" s="294" t="s">
        <v>77</v>
      </c>
      <c r="AY264" s="297" t="s">
        <v>147</v>
      </c>
    </row>
    <row r="265" spans="2:65" s="294" customFormat="1" ht="22.5" customHeight="1" x14ac:dyDescent="0.3">
      <c r="B265" s="287"/>
      <c r="C265" s="288"/>
      <c r="D265" s="288"/>
      <c r="E265" s="289" t="s">
        <v>3</v>
      </c>
      <c r="F265" s="290" t="s">
        <v>318</v>
      </c>
      <c r="G265" s="291"/>
      <c r="H265" s="291"/>
      <c r="I265" s="291"/>
      <c r="J265" s="288"/>
      <c r="K265" s="292">
        <v>6.9</v>
      </c>
      <c r="L265" s="288"/>
      <c r="M265" s="288"/>
      <c r="N265" s="288"/>
      <c r="O265" s="288"/>
      <c r="P265" s="288"/>
      <c r="Q265" s="288"/>
      <c r="R265" s="293"/>
      <c r="T265" s="295"/>
      <c r="U265" s="288"/>
      <c r="V265" s="288"/>
      <c r="W265" s="288"/>
      <c r="X265" s="288"/>
      <c r="Y265" s="288"/>
      <c r="Z265" s="288"/>
      <c r="AA265" s="296"/>
      <c r="AT265" s="297" t="s">
        <v>155</v>
      </c>
      <c r="AU265" s="297" t="s">
        <v>86</v>
      </c>
      <c r="AV265" s="294" t="s">
        <v>86</v>
      </c>
      <c r="AW265" s="294" t="s">
        <v>32</v>
      </c>
      <c r="AX265" s="294" t="s">
        <v>77</v>
      </c>
      <c r="AY265" s="297" t="s">
        <v>147</v>
      </c>
    </row>
    <row r="266" spans="2:65" s="294" customFormat="1" ht="22.5" customHeight="1" x14ac:dyDescent="0.3">
      <c r="B266" s="287"/>
      <c r="C266" s="288"/>
      <c r="D266" s="288"/>
      <c r="E266" s="289" t="s">
        <v>3</v>
      </c>
      <c r="F266" s="290" t="s">
        <v>319</v>
      </c>
      <c r="G266" s="291"/>
      <c r="H266" s="291"/>
      <c r="I266" s="291"/>
      <c r="J266" s="288"/>
      <c r="K266" s="292">
        <v>2.76</v>
      </c>
      <c r="L266" s="288"/>
      <c r="M266" s="288"/>
      <c r="N266" s="288"/>
      <c r="O266" s="288"/>
      <c r="P266" s="288"/>
      <c r="Q266" s="288"/>
      <c r="R266" s="293"/>
      <c r="T266" s="295"/>
      <c r="U266" s="288"/>
      <c r="V266" s="288"/>
      <c r="W266" s="288"/>
      <c r="X266" s="288"/>
      <c r="Y266" s="288"/>
      <c r="Z266" s="288"/>
      <c r="AA266" s="296"/>
      <c r="AT266" s="297" t="s">
        <v>155</v>
      </c>
      <c r="AU266" s="297" t="s">
        <v>86</v>
      </c>
      <c r="AV266" s="294" t="s">
        <v>86</v>
      </c>
      <c r="AW266" s="294" t="s">
        <v>32</v>
      </c>
      <c r="AX266" s="294" t="s">
        <v>77</v>
      </c>
      <c r="AY266" s="297" t="s">
        <v>147</v>
      </c>
    </row>
    <row r="267" spans="2:65" s="294" customFormat="1" ht="22.5" customHeight="1" x14ac:dyDescent="0.3">
      <c r="B267" s="287"/>
      <c r="C267" s="288"/>
      <c r="D267" s="288"/>
      <c r="E267" s="289" t="s">
        <v>3</v>
      </c>
      <c r="F267" s="290" t="s">
        <v>320</v>
      </c>
      <c r="G267" s="291"/>
      <c r="H267" s="291"/>
      <c r="I267" s="291"/>
      <c r="J267" s="288"/>
      <c r="K267" s="292">
        <v>3.68</v>
      </c>
      <c r="L267" s="288"/>
      <c r="M267" s="288"/>
      <c r="N267" s="288"/>
      <c r="O267" s="288"/>
      <c r="P267" s="288"/>
      <c r="Q267" s="288"/>
      <c r="R267" s="293"/>
      <c r="T267" s="295"/>
      <c r="U267" s="288"/>
      <c r="V267" s="288"/>
      <c r="W267" s="288"/>
      <c r="X267" s="288"/>
      <c r="Y267" s="288"/>
      <c r="Z267" s="288"/>
      <c r="AA267" s="296"/>
      <c r="AT267" s="297" t="s">
        <v>155</v>
      </c>
      <c r="AU267" s="297" t="s">
        <v>86</v>
      </c>
      <c r="AV267" s="294" t="s">
        <v>86</v>
      </c>
      <c r="AW267" s="294" t="s">
        <v>32</v>
      </c>
      <c r="AX267" s="294" t="s">
        <v>77</v>
      </c>
      <c r="AY267" s="297" t="s">
        <v>147</v>
      </c>
    </row>
    <row r="268" spans="2:65" s="316" customFormat="1" ht="22.5" customHeight="1" x14ac:dyDescent="0.3">
      <c r="B268" s="309"/>
      <c r="C268" s="310"/>
      <c r="D268" s="310"/>
      <c r="E268" s="311" t="s">
        <v>3</v>
      </c>
      <c r="F268" s="312" t="s">
        <v>321</v>
      </c>
      <c r="G268" s="313"/>
      <c r="H268" s="313"/>
      <c r="I268" s="313"/>
      <c r="J268" s="310"/>
      <c r="K268" s="314">
        <v>469.88</v>
      </c>
      <c r="L268" s="310"/>
      <c r="M268" s="310"/>
      <c r="N268" s="310"/>
      <c r="O268" s="310"/>
      <c r="P268" s="310"/>
      <c r="Q268" s="310"/>
      <c r="R268" s="315"/>
      <c r="T268" s="317"/>
      <c r="U268" s="310"/>
      <c r="V268" s="310"/>
      <c r="W268" s="310"/>
      <c r="X268" s="310"/>
      <c r="Y268" s="310"/>
      <c r="Z268" s="310"/>
      <c r="AA268" s="318"/>
      <c r="AT268" s="319" t="s">
        <v>155</v>
      </c>
      <c r="AU268" s="319" t="s">
        <v>86</v>
      </c>
      <c r="AV268" s="316" t="s">
        <v>164</v>
      </c>
      <c r="AW268" s="316" t="s">
        <v>32</v>
      </c>
      <c r="AX268" s="316" t="s">
        <v>77</v>
      </c>
      <c r="AY268" s="319" t="s">
        <v>147</v>
      </c>
    </row>
    <row r="269" spans="2:65" s="305" customFormat="1" ht="22.5" customHeight="1" x14ac:dyDescent="0.3">
      <c r="B269" s="298"/>
      <c r="C269" s="299"/>
      <c r="D269" s="299"/>
      <c r="E269" s="300" t="s">
        <v>3</v>
      </c>
      <c r="F269" s="301" t="s">
        <v>157</v>
      </c>
      <c r="G269" s="302"/>
      <c r="H269" s="302"/>
      <c r="I269" s="302"/>
      <c r="J269" s="299"/>
      <c r="K269" s="303">
        <v>1646.925</v>
      </c>
      <c r="L269" s="299"/>
      <c r="M269" s="299"/>
      <c r="N269" s="299"/>
      <c r="O269" s="299"/>
      <c r="P269" s="299"/>
      <c r="Q269" s="299"/>
      <c r="R269" s="304"/>
      <c r="T269" s="306"/>
      <c r="U269" s="299"/>
      <c r="V269" s="299"/>
      <c r="W269" s="299"/>
      <c r="X269" s="299"/>
      <c r="Y269" s="299"/>
      <c r="Z269" s="299"/>
      <c r="AA269" s="307"/>
      <c r="AT269" s="308" t="s">
        <v>155</v>
      </c>
      <c r="AU269" s="308" t="s">
        <v>86</v>
      </c>
      <c r="AV269" s="305" t="s">
        <v>152</v>
      </c>
      <c r="AW269" s="305" t="s">
        <v>32</v>
      </c>
      <c r="AX269" s="305" t="s">
        <v>33</v>
      </c>
      <c r="AY269" s="308" t="s">
        <v>147</v>
      </c>
    </row>
    <row r="270" spans="2:65" s="162" customFormat="1" ht="31.5" customHeight="1" x14ac:dyDescent="0.3">
      <c r="B270" s="163"/>
      <c r="C270" s="322" t="s">
        <v>322</v>
      </c>
      <c r="D270" s="322" t="s">
        <v>217</v>
      </c>
      <c r="E270" s="323" t="s">
        <v>323</v>
      </c>
      <c r="F270" s="324" t="s">
        <v>324</v>
      </c>
      <c r="G270" s="325"/>
      <c r="H270" s="325"/>
      <c r="I270" s="325"/>
      <c r="J270" s="326" t="s">
        <v>151</v>
      </c>
      <c r="K270" s="327">
        <v>537.55600000000004</v>
      </c>
      <c r="L270" s="341"/>
      <c r="M270" s="342"/>
      <c r="N270" s="328">
        <f>ROUND(L270*K270,2)</f>
        <v>0</v>
      </c>
      <c r="O270" s="267"/>
      <c r="P270" s="267"/>
      <c r="Q270" s="267"/>
      <c r="R270" s="168"/>
      <c r="T270" s="271" t="s">
        <v>3</v>
      </c>
      <c r="U270" s="272" t="s">
        <v>42</v>
      </c>
      <c r="V270" s="273">
        <v>0</v>
      </c>
      <c r="W270" s="273">
        <f>V270*K270</f>
        <v>0</v>
      </c>
      <c r="X270" s="273">
        <v>6.8000000000000005E-4</v>
      </c>
      <c r="Y270" s="273">
        <f>X270*K270</f>
        <v>0.36553808000000004</v>
      </c>
      <c r="Z270" s="273">
        <v>0</v>
      </c>
      <c r="AA270" s="274">
        <f>Z270*K270</f>
        <v>0</v>
      </c>
      <c r="AR270" s="150" t="s">
        <v>192</v>
      </c>
      <c r="AT270" s="150" t="s">
        <v>217</v>
      </c>
      <c r="AU270" s="150" t="s">
        <v>86</v>
      </c>
      <c r="AY270" s="150" t="s">
        <v>147</v>
      </c>
      <c r="BE270" s="275">
        <f>IF(U270="základní",N270,0)</f>
        <v>0</v>
      </c>
      <c r="BF270" s="275">
        <f>IF(U270="snížená",N270,0)</f>
        <v>0</v>
      </c>
      <c r="BG270" s="275">
        <f>IF(U270="zákl. přenesená",N270,0)</f>
        <v>0</v>
      </c>
      <c r="BH270" s="275">
        <f>IF(U270="sníž. přenesená",N270,0)</f>
        <v>0</v>
      </c>
      <c r="BI270" s="275">
        <f>IF(U270="nulová",N270,0)</f>
        <v>0</v>
      </c>
      <c r="BJ270" s="150" t="s">
        <v>33</v>
      </c>
      <c r="BK270" s="275">
        <f>ROUND(L270*K270,2)</f>
        <v>0</v>
      </c>
      <c r="BL270" s="150" t="s">
        <v>152</v>
      </c>
      <c r="BM270" s="150" t="s">
        <v>325</v>
      </c>
    </row>
    <row r="271" spans="2:65" s="162" customFormat="1" ht="22.5" customHeight="1" x14ac:dyDescent="0.3">
      <c r="B271" s="163"/>
      <c r="C271" s="164"/>
      <c r="D271" s="164"/>
      <c r="E271" s="164"/>
      <c r="F271" s="329" t="s">
        <v>326</v>
      </c>
      <c r="G271" s="167"/>
      <c r="H271" s="167"/>
      <c r="I271" s="167"/>
      <c r="J271" s="164"/>
      <c r="K271" s="164"/>
      <c r="L271" s="164"/>
      <c r="M271" s="164"/>
      <c r="N271" s="164"/>
      <c r="O271" s="164"/>
      <c r="P271" s="164"/>
      <c r="Q271" s="164"/>
      <c r="R271" s="168"/>
      <c r="T271" s="330"/>
      <c r="U271" s="164"/>
      <c r="V271" s="164"/>
      <c r="W271" s="164"/>
      <c r="X271" s="164"/>
      <c r="Y271" s="164"/>
      <c r="Z271" s="164"/>
      <c r="AA271" s="331"/>
      <c r="AT271" s="150" t="s">
        <v>251</v>
      </c>
      <c r="AU271" s="150" t="s">
        <v>86</v>
      </c>
    </row>
    <row r="272" spans="2:65" s="294" customFormat="1" ht="22.5" customHeight="1" x14ac:dyDescent="0.3">
      <c r="B272" s="287"/>
      <c r="C272" s="288"/>
      <c r="D272" s="288"/>
      <c r="E272" s="289" t="s">
        <v>3</v>
      </c>
      <c r="F272" s="290" t="s">
        <v>327</v>
      </c>
      <c r="G272" s="291"/>
      <c r="H272" s="291"/>
      <c r="I272" s="291"/>
      <c r="J272" s="288"/>
      <c r="K272" s="292">
        <v>527.01599999999996</v>
      </c>
      <c r="L272" s="288"/>
      <c r="M272" s="288"/>
      <c r="N272" s="288"/>
      <c r="O272" s="288"/>
      <c r="P272" s="288"/>
      <c r="Q272" s="288"/>
      <c r="R272" s="293"/>
      <c r="T272" s="295"/>
      <c r="U272" s="288"/>
      <c r="V272" s="288"/>
      <c r="W272" s="288"/>
      <c r="X272" s="288"/>
      <c r="Y272" s="288"/>
      <c r="Z272" s="288"/>
      <c r="AA272" s="296"/>
      <c r="AT272" s="297" t="s">
        <v>155</v>
      </c>
      <c r="AU272" s="297" t="s">
        <v>86</v>
      </c>
      <c r="AV272" s="294" t="s">
        <v>86</v>
      </c>
      <c r="AW272" s="294" t="s">
        <v>32</v>
      </c>
      <c r="AX272" s="294" t="s">
        <v>33</v>
      </c>
      <c r="AY272" s="297" t="s">
        <v>147</v>
      </c>
    </row>
    <row r="273" spans="2:65" s="162" customFormat="1" ht="44.25" customHeight="1" x14ac:dyDescent="0.3">
      <c r="B273" s="163"/>
      <c r="C273" s="264" t="s">
        <v>328</v>
      </c>
      <c r="D273" s="264" t="s">
        <v>148</v>
      </c>
      <c r="E273" s="265" t="s">
        <v>329</v>
      </c>
      <c r="F273" s="266" t="s">
        <v>330</v>
      </c>
      <c r="G273" s="267"/>
      <c r="H273" s="267"/>
      <c r="I273" s="267"/>
      <c r="J273" s="268" t="s">
        <v>151</v>
      </c>
      <c r="K273" s="269">
        <v>3210.5549999999998</v>
      </c>
      <c r="L273" s="339"/>
      <c r="M273" s="340"/>
      <c r="N273" s="270">
        <f>ROUND(L273*K273,2)</f>
        <v>0</v>
      </c>
      <c r="O273" s="267"/>
      <c r="P273" s="267"/>
      <c r="Q273" s="267"/>
      <c r="R273" s="168"/>
      <c r="T273" s="271" t="s">
        <v>3</v>
      </c>
      <c r="U273" s="272" t="s">
        <v>42</v>
      </c>
      <c r="V273" s="273">
        <v>1.08</v>
      </c>
      <c r="W273" s="273">
        <f>V273*K273</f>
        <v>3467.3994000000002</v>
      </c>
      <c r="X273" s="273">
        <v>9.4400000000000005E-3</v>
      </c>
      <c r="Y273" s="273">
        <f>X273*K273</f>
        <v>30.307639200000001</v>
      </c>
      <c r="Z273" s="273">
        <v>0</v>
      </c>
      <c r="AA273" s="274">
        <f>Z273*K273</f>
        <v>0</v>
      </c>
      <c r="AR273" s="150" t="s">
        <v>152</v>
      </c>
      <c r="AT273" s="150" t="s">
        <v>148</v>
      </c>
      <c r="AU273" s="150" t="s">
        <v>86</v>
      </c>
      <c r="AY273" s="150" t="s">
        <v>147</v>
      </c>
      <c r="BE273" s="275">
        <f>IF(U273="základní",N273,0)</f>
        <v>0</v>
      </c>
      <c r="BF273" s="275">
        <f>IF(U273="snížená",N273,0)</f>
        <v>0</v>
      </c>
      <c r="BG273" s="275">
        <f>IF(U273="zákl. přenesená",N273,0)</f>
        <v>0</v>
      </c>
      <c r="BH273" s="275">
        <f>IF(U273="sníž. přenesená",N273,0)</f>
        <v>0</v>
      </c>
      <c r="BI273" s="275">
        <f>IF(U273="nulová",N273,0)</f>
        <v>0</v>
      </c>
      <c r="BJ273" s="150" t="s">
        <v>33</v>
      </c>
      <c r="BK273" s="275">
        <f>ROUND(L273*K273,2)</f>
        <v>0</v>
      </c>
      <c r="BL273" s="150" t="s">
        <v>152</v>
      </c>
      <c r="BM273" s="150" t="s">
        <v>331</v>
      </c>
    </row>
    <row r="274" spans="2:65" s="294" customFormat="1" ht="22.5" customHeight="1" x14ac:dyDescent="0.3">
      <c r="B274" s="287"/>
      <c r="C274" s="288"/>
      <c r="D274" s="288"/>
      <c r="E274" s="289" t="s">
        <v>3</v>
      </c>
      <c r="F274" s="321" t="s">
        <v>332</v>
      </c>
      <c r="G274" s="291"/>
      <c r="H274" s="291"/>
      <c r="I274" s="291"/>
      <c r="J274" s="288"/>
      <c r="K274" s="292">
        <v>426.25200000000001</v>
      </c>
      <c r="L274" s="288"/>
      <c r="M274" s="288"/>
      <c r="N274" s="288"/>
      <c r="O274" s="288"/>
      <c r="P274" s="288"/>
      <c r="Q274" s="288"/>
      <c r="R274" s="293"/>
      <c r="T274" s="295"/>
      <c r="U274" s="288"/>
      <c r="V274" s="288"/>
      <c r="W274" s="288"/>
      <c r="X274" s="288"/>
      <c r="Y274" s="288"/>
      <c r="Z274" s="288"/>
      <c r="AA274" s="296"/>
      <c r="AT274" s="297" t="s">
        <v>155</v>
      </c>
      <c r="AU274" s="297" t="s">
        <v>86</v>
      </c>
      <c r="AV274" s="294" t="s">
        <v>86</v>
      </c>
      <c r="AW274" s="294" t="s">
        <v>32</v>
      </c>
      <c r="AX274" s="294" t="s">
        <v>77</v>
      </c>
      <c r="AY274" s="297" t="s">
        <v>147</v>
      </c>
    </row>
    <row r="275" spans="2:65" s="294" customFormat="1" ht="22.5" customHeight="1" x14ac:dyDescent="0.3">
      <c r="B275" s="287"/>
      <c r="C275" s="288"/>
      <c r="D275" s="288"/>
      <c r="E275" s="289" t="s">
        <v>3</v>
      </c>
      <c r="F275" s="290" t="s">
        <v>333</v>
      </c>
      <c r="G275" s="291"/>
      <c r="H275" s="291"/>
      <c r="I275" s="291"/>
      <c r="J275" s="288"/>
      <c r="K275" s="292">
        <v>62.383000000000003</v>
      </c>
      <c r="L275" s="288"/>
      <c r="M275" s="288"/>
      <c r="N275" s="288"/>
      <c r="O275" s="288"/>
      <c r="P275" s="288"/>
      <c r="Q275" s="288"/>
      <c r="R275" s="293"/>
      <c r="T275" s="295"/>
      <c r="U275" s="288"/>
      <c r="V275" s="288"/>
      <c r="W275" s="288"/>
      <c r="X275" s="288"/>
      <c r="Y275" s="288"/>
      <c r="Z275" s="288"/>
      <c r="AA275" s="296"/>
      <c r="AT275" s="297" t="s">
        <v>155</v>
      </c>
      <c r="AU275" s="297" t="s">
        <v>86</v>
      </c>
      <c r="AV275" s="294" t="s">
        <v>86</v>
      </c>
      <c r="AW275" s="294" t="s">
        <v>32</v>
      </c>
      <c r="AX275" s="294" t="s">
        <v>77</v>
      </c>
      <c r="AY275" s="297" t="s">
        <v>147</v>
      </c>
    </row>
    <row r="276" spans="2:65" s="294" customFormat="1" ht="22.5" customHeight="1" x14ac:dyDescent="0.3">
      <c r="B276" s="287"/>
      <c r="C276" s="288"/>
      <c r="D276" s="288"/>
      <c r="E276" s="289" t="s">
        <v>3</v>
      </c>
      <c r="F276" s="290" t="s">
        <v>334</v>
      </c>
      <c r="G276" s="291"/>
      <c r="H276" s="291"/>
      <c r="I276" s="291"/>
      <c r="J276" s="288"/>
      <c r="K276" s="292">
        <v>-5.76</v>
      </c>
      <c r="L276" s="288"/>
      <c r="M276" s="288"/>
      <c r="N276" s="288"/>
      <c r="O276" s="288"/>
      <c r="P276" s="288"/>
      <c r="Q276" s="288"/>
      <c r="R276" s="293"/>
      <c r="T276" s="295"/>
      <c r="U276" s="288"/>
      <c r="V276" s="288"/>
      <c r="W276" s="288"/>
      <c r="X276" s="288"/>
      <c r="Y276" s="288"/>
      <c r="Z276" s="288"/>
      <c r="AA276" s="296"/>
      <c r="AT276" s="297" t="s">
        <v>155</v>
      </c>
      <c r="AU276" s="297" t="s">
        <v>86</v>
      </c>
      <c r="AV276" s="294" t="s">
        <v>86</v>
      </c>
      <c r="AW276" s="294" t="s">
        <v>32</v>
      </c>
      <c r="AX276" s="294" t="s">
        <v>77</v>
      </c>
      <c r="AY276" s="297" t="s">
        <v>147</v>
      </c>
    </row>
    <row r="277" spans="2:65" s="294" customFormat="1" ht="22.5" customHeight="1" x14ac:dyDescent="0.3">
      <c r="B277" s="287"/>
      <c r="C277" s="288"/>
      <c r="D277" s="288"/>
      <c r="E277" s="289" t="s">
        <v>3</v>
      </c>
      <c r="F277" s="290" t="s">
        <v>335</v>
      </c>
      <c r="G277" s="291"/>
      <c r="H277" s="291"/>
      <c r="I277" s="291"/>
      <c r="J277" s="288"/>
      <c r="K277" s="292">
        <v>-49.92</v>
      </c>
      <c r="L277" s="288"/>
      <c r="M277" s="288"/>
      <c r="N277" s="288"/>
      <c r="O277" s="288"/>
      <c r="P277" s="288"/>
      <c r="Q277" s="288"/>
      <c r="R277" s="293"/>
      <c r="T277" s="295"/>
      <c r="U277" s="288"/>
      <c r="V277" s="288"/>
      <c r="W277" s="288"/>
      <c r="X277" s="288"/>
      <c r="Y277" s="288"/>
      <c r="Z277" s="288"/>
      <c r="AA277" s="296"/>
      <c r="AT277" s="297" t="s">
        <v>155</v>
      </c>
      <c r="AU277" s="297" t="s">
        <v>86</v>
      </c>
      <c r="AV277" s="294" t="s">
        <v>86</v>
      </c>
      <c r="AW277" s="294" t="s">
        <v>32</v>
      </c>
      <c r="AX277" s="294" t="s">
        <v>77</v>
      </c>
      <c r="AY277" s="297" t="s">
        <v>147</v>
      </c>
    </row>
    <row r="278" spans="2:65" s="294" customFormat="1" ht="22.5" customHeight="1" x14ac:dyDescent="0.3">
      <c r="B278" s="287"/>
      <c r="C278" s="288"/>
      <c r="D278" s="288"/>
      <c r="E278" s="289" t="s">
        <v>3</v>
      </c>
      <c r="F278" s="290" t="s">
        <v>336</v>
      </c>
      <c r="G278" s="291"/>
      <c r="H278" s="291"/>
      <c r="I278" s="291"/>
      <c r="J278" s="288"/>
      <c r="K278" s="292">
        <v>-3.2549999999999999</v>
      </c>
      <c r="L278" s="288"/>
      <c r="M278" s="288"/>
      <c r="N278" s="288"/>
      <c r="O278" s="288"/>
      <c r="P278" s="288"/>
      <c r="Q278" s="288"/>
      <c r="R278" s="293"/>
      <c r="T278" s="295"/>
      <c r="U278" s="288"/>
      <c r="V278" s="288"/>
      <c r="W278" s="288"/>
      <c r="X278" s="288"/>
      <c r="Y278" s="288"/>
      <c r="Z278" s="288"/>
      <c r="AA278" s="296"/>
      <c r="AT278" s="297" t="s">
        <v>155</v>
      </c>
      <c r="AU278" s="297" t="s">
        <v>86</v>
      </c>
      <c r="AV278" s="294" t="s">
        <v>86</v>
      </c>
      <c r="AW278" s="294" t="s">
        <v>32</v>
      </c>
      <c r="AX278" s="294" t="s">
        <v>77</v>
      </c>
      <c r="AY278" s="297" t="s">
        <v>147</v>
      </c>
    </row>
    <row r="279" spans="2:65" s="294" customFormat="1" ht="22.5" customHeight="1" x14ac:dyDescent="0.3">
      <c r="B279" s="287"/>
      <c r="C279" s="288"/>
      <c r="D279" s="288"/>
      <c r="E279" s="289" t="s">
        <v>3</v>
      </c>
      <c r="F279" s="290" t="s">
        <v>337</v>
      </c>
      <c r="G279" s="291"/>
      <c r="H279" s="291"/>
      <c r="I279" s="291"/>
      <c r="J279" s="288"/>
      <c r="K279" s="292">
        <v>-2.94</v>
      </c>
      <c r="L279" s="288"/>
      <c r="M279" s="288"/>
      <c r="N279" s="288"/>
      <c r="O279" s="288"/>
      <c r="P279" s="288"/>
      <c r="Q279" s="288"/>
      <c r="R279" s="293"/>
      <c r="T279" s="295"/>
      <c r="U279" s="288"/>
      <c r="V279" s="288"/>
      <c r="W279" s="288"/>
      <c r="X279" s="288"/>
      <c r="Y279" s="288"/>
      <c r="Z279" s="288"/>
      <c r="AA279" s="296"/>
      <c r="AT279" s="297" t="s">
        <v>155</v>
      </c>
      <c r="AU279" s="297" t="s">
        <v>86</v>
      </c>
      <c r="AV279" s="294" t="s">
        <v>86</v>
      </c>
      <c r="AW279" s="294" t="s">
        <v>32</v>
      </c>
      <c r="AX279" s="294" t="s">
        <v>77</v>
      </c>
      <c r="AY279" s="297" t="s">
        <v>147</v>
      </c>
    </row>
    <row r="280" spans="2:65" s="294" customFormat="1" ht="22.5" customHeight="1" x14ac:dyDescent="0.3">
      <c r="B280" s="287"/>
      <c r="C280" s="288"/>
      <c r="D280" s="288"/>
      <c r="E280" s="289" t="s">
        <v>3</v>
      </c>
      <c r="F280" s="290" t="s">
        <v>338</v>
      </c>
      <c r="G280" s="291"/>
      <c r="H280" s="291"/>
      <c r="I280" s="291"/>
      <c r="J280" s="288"/>
      <c r="K280" s="292">
        <v>-3.57</v>
      </c>
      <c r="L280" s="288"/>
      <c r="M280" s="288"/>
      <c r="N280" s="288"/>
      <c r="O280" s="288"/>
      <c r="P280" s="288"/>
      <c r="Q280" s="288"/>
      <c r="R280" s="293"/>
      <c r="T280" s="295"/>
      <c r="U280" s="288"/>
      <c r="V280" s="288"/>
      <c r="W280" s="288"/>
      <c r="X280" s="288"/>
      <c r="Y280" s="288"/>
      <c r="Z280" s="288"/>
      <c r="AA280" s="296"/>
      <c r="AT280" s="297" t="s">
        <v>155</v>
      </c>
      <c r="AU280" s="297" t="s">
        <v>86</v>
      </c>
      <c r="AV280" s="294" t="s">
        <v>86</v>
      </c>
      <c r="AW280" s="294" t="s">
        <v>32</v>
      </c>
      <c r="AX280" s="294" t="s">
        <v>77</v>
      </c>
      <c r="AY280" s="297" t="s">
        <v>147</v>
      </c>
    </row>
    <row r="281" spans="2:65" s="316" customFormat="1" ht="22.5" customHeight="1" x14ac:dyDescent="0.3">
      <c r="B281" s="309"/>
      <c r="C281" s="310"/>
      <c r="D281" s="310"/>
      <c r="E281" s="311" t="s">
        <v>3</v>
      </c>
      <c r="F281" s="312" t="s">
        <v>278</v>
      </c>
      <c r="G281" s="313"/>
      <c r="H281" s="313"/>
      <c r="I281" s="313"/>
      <c r="J281" s="310"/>
      <c r="K281" s="314">
        <v>423.19</v>
      </c>
      <c r="L281" s="310"/>
      <c r="M281" s="310"/>
      <c r="N281" s="310"/>
      <c r="O281" s="310"/>
      <c r="P281" s="310"/>
      <c r="Q281" s="310"/>
      <c r="R281" s="315"/>
      <c r="T281" s="317"/>
      <c r="U281" s="310"/>
      <c r="V281" s="310"/>
      <c r="W281" s="310"/>
      <c r="X281" s="310"/>
      <c r="Y281" s="310"/>
      <c r="Z281" s="310"/>
      <c r="AA281" s="318"/>
      <c r="AT281" s="319" t="s">
        <v>155</v>
      </c>
      <c r="AU281" s="319" t="s">
        <v>86</v>
      </c>
      <c r="AV281" s="316" t="s">
        <v>164</v>
      </c>
      <c r="AW281" s="316" t="s">
        <v>32</v>
      </c>
      <c r="AX281" s="316" t="s">
        <v>77</v>
      </c>
      <c r="AY281" s="319" t="s">
        <v>147</v>
      </c>
    </row>
    <row r="282" spans="2:65" s="294" customFormat="1" ht="22.5" customHeight="1" x14ac:dyDescent="0.3">
      <c r="B282" s="287"/>
      <c r="C282" s="288"/>
      <c r="D282" s="288"/>
      <c r="E282" s="289" t="s">
        <v>3</v>
      </c>
      <c r="F282" s="290" t="s">
        <v>339</v>
      </c>
      <c r="G282" s="291"/>
      <c r="H282" s="291"/>
      <c r="I282" s="291"/>
      <c r="J282" s="288"/>
      <c r="K282" s="292">
        <v>374.4</v>
      </c>
      <c r="L282" s="288"/>
      <c r="M282" s="288"/>
      <c r="N282" s="288"/>
      <c r="O282" s="288"/>
      <c r="P282" s="288"/>
      <c r="Q282" s="288"/>
      <c r="R282" s="293"/>
      <c r="T282" s="295"/>
      <c r="U282" s="288"/>
      <c r="V282" s="288"/>
      <c r="W282" s="288"/>
      <c r="X282" s="288"/>
      <c r="Y282" s="288"/>
      <c r="Z282" s="288"/>
      <c r="AA282" s="296"/>
      <c r="AT282" s="297" t="s">
        <v>155</v>
      </c>
      <c r="AU282" s="297" t="s">
        <v>86</v>
      </c>
      <c r="AV282" s="294" t="s">
        <v>86</v>
      </c>
      <c r="AW282" s="294" t="s">
        <v>32</v>
      </c>
      <c r="AX282" s="294" t="s">
        <v>77</v>
      </c>
      <c r="AY282" s="297" t="s">
        <v>147</v>
      </c>
    </row>
    <row r="283" spans="2:65" s="294" customFormat="1" ht="22.5" customHeight="1" x14ac:dyDescent="0.3">
      <c r="B283" s="287"/>
      <c r="C283" s="288"/>
      <c r="D283" s="288"/>
      <c r="E283" s="289" t="s">
        <v>3</v>
      </c>
      <c r="F283" s="290" t="s">
        <v>340</v>
      </c>
      <c r="G283" s="291"/>
      <c r="H283" s="291"/>
      <c r="I283" s="291"/>
      <c r="J283" s="288"/>
      <c r="K283" s="292">
        <v>-89.1</v>
      </c>
      <c r="L283" s="288"/>
      <c r="M283" s="288"/>
      <c r="N283" s="288"/>
      <c r="O283" s="288"/>
      <c r="P283" s="288"/>
      <c r="Q283" s="288"/>
      <c r="R283" s="293"/>
      <c r="T283" s="295"/>
      <c r="U283" s="288"/>
      <c r="V283" s="288"/>
      <c r="W283" s="288"/>
      <c r="X283" s="288"/>
      <c r="Y283" s="288"/>
      <c r="Z283" s="288"/>
      <c r="AA283" s="296"/>
      <c r="AT283" s="297" t="s">
        <v>155</v>
      </c>
      <c r="AU283" s="297" t="s">
        <v>86</v>
      </c>
      <c r="AV283" s="294" t="s">
        <v>86</v>
      </c>
      <c r="AW283" s="294" t="s">
        <v>32</v>
      </c>
      <c r="AX283" s="294" t="s">
        <v>77</v>
      </c>
      <c r="AY283" s="297" t="s">
        <v>147</v>
      </c>
    </row>
    <row r="284" spans="2:65" s="294" customFormat="1" ht="22.5" customHeight="1" x14ac:dyDescent="0.3">
      <c r="B284" s="287"/>
      <c r="C284" s="288"/>
      <c r="D284" s="288"/>
      <c r="E284" s="289" t="s">
        <v>3</v>
      </c>
      <c r="F284" s="290" t="s">
        <v>341</v>
      </c>
      <c r="G284" s="291"/>
      <c r="H284" s="291"/>
      <c r="I284" s="291"/>
      <c r="J284" s="288"/>
      <c r="K284" s="292">
        <v>-22.14</v>
      </c>
      <c r="L284" s="288"/>
      <c r="M284" s="288"/>
      <c r="N284" s="288"/>
      <c r="O284" s="288"/>
      <c r="P284" s="288"/>
      <c r="Q284" s="288"/>
      <c r="R284" s="293"/>
      <c r="T284" s="295"/>
      <c r="U284" s="288"/>
      <c r="V284" s="288"/>
      <c r="W284" s="288"/>
      <c r="X284" s="288"/>
      <c r="Y284" s="288"/>
      <c r="Z284" s="288"/>
      <c r="AA284" s="296"/>
      <c r="AT284" s="297" t="s">
        <v>155</v>
      </c>
      <c r="AU284" s="297" t="s">
        <v>86</v>
      </c>
      <c r="AV284" s="294" t="s">
        <v>86</v>
      </c>
      <c r="AW284" s="294" t="s">
        <v>32</v>
      </c>
      <c r="AX284" s="294" t="s">
        <v>77</v>
      </c>
      <c r="AY284" s="297" t="s">
        <v>147</v>
      </c>
    </row>
    <row r="285" spans="2:65" s="294" customFormat="1" ht="22.5" customHeight="1" x14ac:dyDescent="0.3">
      <c r="B285" s="287"/>
      <c r="C285" s="288"/>
      <c r="D285" s="288"/>
      <c r="E285" s="289" t="s">
        <v>3</v>
      </c>
      <c r="F285" s="290" t="s">
        <v>342</v>
      </c>
      <c r="G285" s="291"/>
      <c r="H285" s="291"/>
      <c r="I285" s="291"/>
      <c r="J285" s="288"/>
      <c r="K285" s="292">
        <v>-15.66</v>
      </c>
      <c r="L285" s="288"/>
      <c r="M285" s="288"/>
      <c r="N285" s="288"/>
      <c r="O285" s="288"/>
      <c r="P285" s="288"/>
      <c r="Q285" s="288"/>
      <c r="R285" s="293"/>
      <c r="T285" s="295"/>
      <c r="U285" s="288"/>
      <c r="V285" s="288"/>
      <c r="W285" s="288"/>
      <c r="X285" s="288"/>
      <c r="Y285" s="288"/>
      <c r="Z285" s="288"/>
      <c r="AA285" s="296"/>
      <c r="AT285" s="297" t="s">
        <v>155</v>
      </c>
      <c r="AU285" s="297" t="s">
        <v>86</v>
      </c>
      <c r="AV285" s="294" t="s">
        <v>86</v>
      </c>
      <c r="AW285" s="294" t="s">
        <v>32</v>
      </c>
      <c r="AX285" s="294" t="s">
        <v>77</v>
      </c>
      <c r="AY285" s="297" t="s">
        <v>147</v>
      </c>
    </row>
    <row r="286" spans="2:65" s="294" customFormat="1" ht="22.5" customHeight="1" x14ac:dyDescent="0.3">
      <c r="B286" s="287"/>
      <c r="C286" s="288"/>
      <c r="D286" s="288"/>
      <c r="E286" s="289" t="s">
        <v>3</v>
      </c>
      <c r="F286" s="290" t="s">
        <v>343</v>
      </c>
      <c r="G286" s="291"/>
      <c r="H286" s="291"/>
      <c r="I286" s="291"/>
      <c r="J286" s="288"/>
      <c r="K286" s="292">
        <v>-9.0749999999999993</v>
      </c>
      <c r="L286" s="288"/>
      <c r="M286" s="288"/>
      <c r="N286" s="288"/>
      <c r="O286" s="288"/>
      <c r="P286" s="288"/>
      <c r="Q286" s="288"/>
      <c r="R286" s="293"/>
      <c r="T286" s="295"/>
      <c r="U286" s="288"/>
      <c r="V286" s="288"/>
      <c r="W286" s="288"/>
      <c r="X286" s="288"/>
      <c r="Y286" s="288"/>
      <c r="Z286" s="288"/>
      <c r="AA286" s="296"/>
      <c r="AT286" s="297" t="s">
        <v>155</v>
      </c>
      <c r="AU286" s="297" t="s">
        <v>86</v>
      </c>
      <c r="AV286" s="294" t="s">
        <v>86</v>
      </c>
      <c r="AW286" s="294" t="s">
        <v>32</v>
      </c>
      <c r="AX286" s="294" t="s">
        <v>77</v>
      </c>
      <c r="AY286" s="297" t="s">
        <v>147</v>
      </c>
    </row>
    <row r="287" spans="2:65" s="316" customFormat="1" ht="22.5" customHeight="1" x14ac:dyDescent="0.3">
      <c r="B287" s="309"/>
      <c r="C287" s="310"/>
      <c r="D287" s="310"/>
      <c r="E287" s="311" t="s">
        <v>3</v>
      </c>
      <c r="F287" s="312" t="s">
        <v>283</v>
      </c>
      <c r="G287" s="313"/>
      <c r="H287" s="313"/>
      <c r="I287" s="313"/>
      <c r="J287" s="310"/>
      <c r="K287" s="314">
        <v>238.42500000000001</v>
      </c>
      <c r="L287" s="310"/>
      <c r="M287" s="310"/>
      <c r="N287" s="310"/>
      <c r="O287" s="310"/>
      <c r="P287" s="310"/>
      <c r="Q287" s="310"/>
      <c r="R287" s="315"/>
      <c r="T287" s="317"/>
      <c r="U287" s="310"/>
      <c r="V287" s="310"/>
      <c r="W287" s="310"/>
      <c r="X287" s="310"/>
      <c r="Y287" s="310"/>
      <c r="Z287" s="310"/>
      <c r="AA287" s="318"/>
      <c r="AT287" s="319" t="s">
        <v>155</v>
      </c>
      <c r="AU287" s="319" t="s">
        <v>86</v>
      </c>
      <c r="AV287" s="316" t="s">
        <v>164</v>
      </c>
      <c r="AW287" s="316" t="s">
        <v>32</v>
      </c>
      <c r="AX287" s="316" t="s">
        <v>77</v>
      </c>
      <c r="AY287" s="319" t="s">
        <v>147</v>
      </c>
    </row>
    <row r="288" spans="2:65" s="294" customFormat="1" ht="22.5" customHeight="1" x14ac:dyDescent="0.3">
      <c r="B288" s="287"/>
      <c r="C288" s="288"/>
      <c r="D288" s="288"/>
      <c r="E288" s="289" t="s">
        <v>3</v>
      </c>
      <c r="F288" s="290" t="s">
        <v>344</v>
      </c>
      <c r="G288" s="291"/>
      <c r="H288" s="291"/>
      <c r="I288" s="291"/>
      <c r="J288" s="288"/>
      <c r="K288" s="292">
        <v>28.8</v>
      </c>
      <c r="L288" s="288"/>
      <c r="M288" s="288"/>
      <c r="N288" s="288"/>
      <c r="O288" s="288"/>
      <c r="P288" s="288"/>
      <c r="Q288" s="288"/>
      <c r="R288" s="293"/>
      <c r="T288" s="295"/>
      <c r="U288" s="288"/>
      <c r="V288" s="288"/>
      <c r="W288" s="288"/>
      <c r="X288" s="288"/>
      <c r="Y288" s="288"/>
      <c r="Z288" s="288"/>
      <c r="AA288" s="296"/>
      <c r="AT288" s="297" t="s">
        <v>155</v>
      </c>
      <c r="AU288" s="297" t="s">
        <v>86</v>
      </c>
      <c r="AV288" s="294" t="s">
        <v>86</v>
      </c>
      <c r="AW288" s="294" t="s">
        <v>32</v>
      </c>
      <c r="AX288" s="294" t="s">
        <v>77</v>
      </c>
      <c r="AY288" s="297" t="s">
        <v>147</v>
      </c>
    </row>
    <row r="289" spans="2:51" s="294" customFormat="1" ht="22.5" customHeight="1" x14ac:dyDescent="0.3">
      <c r="B289" s="287"/>
      <c r="C289" s="288"/>
      <c r="D289" s="288"/>
      <c r="E289" s="289" t="s">
        <v>3</v>
      </c>
      <c r="F289" s="290" t="s">
        <v>345</v>
      </c>
      <c r="G289" s="291"/>
      <c r="H289" s="291"/>
      <c r="I289" s="291"/>
      <c r="J289" s="288"/>
      <c r="K289" s="292">
        <v>-11.52</v>
      </c>
      <c r="L289" s="288"/>
      <c r="M289" s="288"/>
      <c r="N289" s="288"/>
      <c r="O289" s="288"/>
      <c r="P289" s="288"/>
      <c r="Q289" s="288"/>
      <c r="R289" s="293"/>
      <c r="T289" s="295"/>
      <c r="U289" s="288"/>
      <c r="V289" s="288"/>
      <c r="W289" s="288"/>
      <c r="X289" s="288"/>
      <c r="Y289" s="288"/>
      <c r="Z289" s="288"/>
      <c r="AA289" s="296"/>
      <c r="AT289" s="297" t="s">
        <v>155</v>
      </c>
      <c r="AU289" s="297" t="s">
        <v>86</v>
      </c>
      <c r="AV289" s="294" t="s">
        <v>86</v>
      </c>
      <c r="AW289" s="294" t="s">
        <v>32</v>
      </c>
      <c r="AX289" s="294" t="s">
        <v>77</v>
      </c>
      <c r="AY289" s="297" t="s">
        <v>147</v>
      </c>
    </row>
    <row r="290" spans="2:51" s="316" customFormat="1" ht="22.5" customHeight="1" x14ac:dyDescent="0.3">
      <c r="B290" s="309"/>
      <c r="C290" s="310"/>
      <c r="D290" s="310"/>
      <c r="E290" s="311" t="s">
        <v>3</v>
      </c>
      <c r="F290" s="312" t="s">
        <v>285</v>
      </c>
      <c r="G290" s="313"/>
      <c r="H290" s="313"/>
      <c r="I290" s="313"/>
      <c r="J290" s="310"/>
      <c r="K290" s="314">
        <v>17.28</v>
      </c>
      <c r="L290" s="310"/>
      <c r="M290" s="310"/>
      <c r="N290" s="310"/>
      <c r="O290" s="310"/>
      <c r="P290" s="310"/>
      <c r="Q290" s="310"/>
      <c r="R290" s="315"/>
      <c r="T290" s="317"/>
      <c r="U290" s="310"/>
      <c r="V290" s="310"/>
      <c r="W290" s="310"/>
      <c r="X290" s="310"/>
      <c r="Y290" s="310"/>
      <c r="Z290" s="310"/>
      <c r="AA290" s="318"/>
      <c r="AT290" s="319" t="s">
        <v>155</v>
      </c>
      <c r="AU290" s="319" t="s">
        <v>86</v>
      </c>
      <c r="AV290" s="316" t="s">
        <v>164</v>
      </c>
      <c r="AW290" s="316" t="s">
        <v>32</v>
      </c>
      <c r="AX290" s="316" t="s">
        <v>77</v>
      </c>
      <c r="AY290" s="319" t="s">
        <v>147</v>
      </c>
    </row>
    <row r="291" spans="2:51" s="294" customFormat="1" ht="22.5" customHeight="1" x14ac:dyDescent="0.3">
      <c r="B291" s="287"/>
      <c r="C291" s="288"/>
      <c r="D291" s="288"/>
      <c r="E291" s="289" t="s">
        <v>3</v>
      </c>
      <c r="F291" s="290" t="s">
        <v>346</v>
      </c>
      <c r="G291" s="291"/>
      <c r="H291" s="291"/>
      <c r="I291" s="291"/>
      <c r="J291" s="288"/>
      <c r="K291" s="292">
        <v>793.12</v>
      </c>
      <c r="L291" s="288"/>
      <c r="M291" s="288"/>
      <c r="N291" s="288"/>
      <c r="O291" s="288"/>
      <c r="P291" s="288"/>
      <c r="Q291" s="288"/>
      <c r="R291" s="293"/>
      <c r="T291" s="295"/>
      <c r="U291" s="288"/>
      <c r="V291" s="288"/>
      <c r="W291" s="288"/>
      <c r="X291" s="288"/>
      <c r="Y291" s="288"/>
      <c r="Z291" s="288"/>
      <c r="AA291" s="296"/>
      <c r="AT291" s="297" t="s">
        <v>155</v>
      </c>
      <c r="AU291" s="297" t="s">
        <v>86</v>
      </c>
      <c r="AV291" s="294" t="s">
        <v>86</v>
      </c>
      <c r="AW291" s="294" t="s">
        <v>32</v>
      </c>
      <c r="AX291" s="294" t="s">
        <v>77</v>
      </c>
      <c r="AY291" s="297" t="s">
        <v>147</v>
      </c>
    </row>
    <row r="292" spans="2:51" s="294" customFormat="1" ht="22.5" customHeight="1" x14ac:dyDescent="0.3">
      <c r="B292" s="287"/>
      <c r="C292" s="288"/>
      <c r="D292" s="288"/>
      <c r="E292" s="289" t="s">
        <v>3</v>
      </c>
      <c r="F292" s="290" t="s">
        <v>347</v>
      </c>
      <c r="G292" s="291"/>
      <c r="H292" s="291"/>
      <c r="I292" s="291"/>
      <c r="J292" s="288"/>
      <c r="K292" s="292">
        <v>48.743000000000002</v>
      </c>
      <c r="L292" s="288"/>
      <c r="M292" s="288"/>
      <c r="N292" s="288"/>
      <c r="O292" s="288"/>
      <c r="P292" s="288"/>
      <c r="Q292" s="288"/>
      <c r="R292" s="293"/>
      <c r="T292" s="295"/>
      <c r="U292" s="288"/>
      <c r="V292" s="288"/>
      <c r="W292" s="288"/>
      <c r="X292" s="288"/>
      <c r="Y292" s="288"/>
      <c r="Z292" s="288"/>
      <c r="AA292" s="296"/>
      <c r="AT292" s="297" t="s">
        <v>155</v>
      </c>
      <c r="AU292" s="297" t="s">
        <v>86</v>
      </c>
      <c r="AV292" s="294" t="s">
        <v>86</v>
      </c>
      <c r="AW292" s="294" t="s">
        <v>32</v>
      </c>
      <c r="AX292" s="294" t="s">
        <v>77</v>
      </c>
      <c r="AY292" s="297" t="s">
        <v>147</v>
      </c>
    </row>
    <row r="293" spans="2:51" s="294" customFormat="1" ht="22.5" customHeight="1" x14ac:dyDescent="0.3">
      <c r="B293" s="287"/>
      <c r="C293" s="288"/>
      <c r="D293" s="288"/>
      <c r="E293" s="289" t="s">
        <v>3</v>
      </c>
      <c r="F293" s="290" t="s">
        <v>348</v>
      </c>
      <c r="G293" s="291"/>
      <c r="H293" s="291"/>
      <c r="I293" s="291"/>
      <c r="J293" s="288"/>
      <c r="K293" s="292">
        <v>233.93600000000001</v>
      </c>
      <c r="L293" s="288"/>
      <c r="M293" s="288"/>
      <c r="N293" s="288"/>
      <c r="O293" s="288"/>
      <c r="P293" s="288"/>
      <c r="Q293" s="288"/>
      <c r="R293" s="293"/>
      <c r="T293" s="295"/>
      <c r="U293" s="288"/>
      <c r="V293" s="288"/>
      <c r="W293" s="288"/>
      <c r="X293" s="288"/>
      <c r="Y293" s="288"/>
      <c r="Z293" s="288"/>
      <c r="AA293" s="296"/>
      <c r="AT293" s="297" t="s">
        <v>155</v>
      </c>
      <c r="AU293" s="297" t="s">
        <v>86</v>
      </c>
      <c r="AV293" s="294" t="s">
        <v>86</v>
      </c>
      <c r="AW293" s="294" t="s">
        <v>32</v>
      </c>
      <c r="AX293" s="294" t="s">
        <v>77</v>
      </c>
      <c r="AY293" s="297" t="s">
        <v>147</v>
      </c>
    </row>
    <row r="294" spans="2:51" s="294" customFormat="1" ht="22.5" customHeight="1" x14ac:dyDescent="0.3">
      <c r="B294" s="287"/>
      <c r="C294" s="288"/>
      <c r="D294" s="288"/>
      <c r="E294" s="289" t="s">
        <v>3</v>
      </c>
      <c r="F294" s="290" t="s">
        <v>349</v>
      </c>
      <c r="G294" s="291"/>
      <c r="H294" s="291"/>
      <c r="I294" s="291"/>
      <c r="J294" s="288"/>
      <c r="K294" s="292">
        <v>106.65</v>
      </c>
      <c r="L294" s="288"/>
      <c r="M294" s="288"/>
      <c r="N294" s="288"/>
      <c r="O294" s="288"/>
      <c r="P294" s="288"/>
      <c r="Q294" s="288"/>
      <c r="R294" s="293"/>
      <c r="T294" s="295"/>
      <c r="U294" s="288"/>
      <c r="V294" s="288"/>
      <c r="W294" s="288"/>
      <c r="X294" s="288"/>
      <c r="Y294" s="288"/>
      <c r="Z294" s="288"/>
      <c r="AA294" s="296"/>
      <c r="AT294" s="297" t="s">
        <v>155</v>
      </c>
      <c r="AU294" s="297" t="s">
        <v>86</v>
      </c>
      <c r="AV294" s="294" t="s">
        <v>86</v>
      </c>
      <c r="AW294" s="294" t="s">
        <v>32</v>
      </c>
      <c r="AX294" s="294" t="s">
        <v>77</v>
      </c>
      <c r="AY294" s="297" t="s">
        <v>147</v>
      </c>
    </row>
    <row r="295" spans="2:51" s="294" customFormat="1" ht="22.5" customHeight="1" x14ac:dyDescent="0.3">
      <c r="B295" s="287"/>
      <c r="C295" s="288"/>
      <c r="D295" s="288"/>
      <c r="E295" s="289" t="s">
        <v>3</v>
      </c>
      <c r="F295" s="290" t="s">
        <v>350</v>
      </c>
      <c r="G295" s="291"/>
      <c r="H295" s="291"/>
      <c r="I295" s="291"/>
      <c r="J295" s="288"/>
      <c r="K295" s="292">
        <v>120</v>
      </c>
      <c r="L295" s="288"/>
      <c r="M295" s="288"/>
      <c r="N295" s="288"/>
      <c r="O295" s="288"/>
      <c r="P295" s="288"/>
      <c r="Q295" s="288"/>
      <c r="R295" s="293"/>
      <c r="T295" s="295"/>
      <c r="U295" s="288"/>
      <c r="V295" s="288"/>
      <c r="W295" s="288"/>
      <c r="X295" s="288"/>
      <c r="Y295" s="288"/>
      <c r="Z295" s="288"/>
      <c r="AA295" s="296"/>
      <c r="AT295" s="297" t="s">
        <v>155</v>
      </c>
      <c r="AU295" s="297" t="s">
        <v>86</v>
      </c>
      <c r="AV295" s="294" t="s">
        <v>86</v>
      </c>
      <c r="AW295" s="294" t="s">
        <v>32</v>
      </c>
      <c r="AX295" s="294" t="s">
        <v>77</v>
      </c>
      <c r="AY295" s="297" t="s">
        <v>147</v>
      </c>
    </row>
    <row r="296" spans="2:51" s="294" customFormat="1" ht="22.5" customHeight="1" x14ac:dyDescent="0.3">
      <c r="B296" s="287"/>
      <c r="C296" s="288"/>
      <c r="D296" s="288"/>
      <c r="E296" s="289" t="s">
        <v>3</v>
      </c>
      <c r="F296" s="290" t="s">
        <v>351</v>
      </c>
      <c r="G296" s="291"/>
      <c r="H296" s="291"/>
      <c r="I296" s="291"/>
      <c r="J296" s="288"/>
      <c r="K296" s="292">
        <v>-1.8</v>
      </c>
      <c r="L296" s="288"/>
      <c r="M296" s="288"/>
      <c r="N296" s="288"/>
      <c r="O296" s="288"/>
      <c r="P296" s="288"/>
      <c r="Q296" s="288"/>
      <c r="R296" s="293"/>
      <c r="T296" s="295"/>
      <c r="U296" s="288"/>
      <c r="V296" s="288"/>
      <c r="W296" s="288"/>
      <c r="X296" s="288"/>
      <c r="Y296" s="288"/>
      <c r="Z296" s="288"/>
      <c r="AA296" s="296"/>
      <c r="AT296" s="297" t="s">
        <v>155</v>
      </c>
      <c r="AU296" s="297" t="s">
        <v>86</v>
      </c>
      <c r="AV296" s="294" t="s">
        <v>86</v>
      </c>
      <c r="AW296" s="294" t="s">
        <v>32</v>
      </c>
      <c r="AX296" s="294" t="s">
        <v>77</v>
      </c>
      <c r="AY296" s="297" t="s">
        <v>147</v>
      </c>
    </row>
    <row r="297" spans="2:51" s="294" customFormat="1" ht="22.5" customHeight="1" x14ac:dyDescent="0.3">
      <c r="B297" s="287"/>
      <c r="C297" s="288"/>
      <c r="D297" s="288"/>
      <c r="E297" s="289" t="s">
        <v>3</v>
      </c>
      <c r="F297" s="290" t="s">
        <v>352</v>
      </c>
      <c r="G297" s="291"/>
      <c r="H297" s="291"/>
      <c r="I297" s="291"/>
      <c r="J297" s="288"/>
      <c r="K297" s="292">
        <v>-7.56</v>
      </c>
      <c r="L297" s="288"/>
      <c r="M297" s="288"/>
      <c r="N297" s="288"/>
      <c r="O297" s="288"/>
      <c r="P297" s="288"/>
      <c r="Q297" s="288"/>
      <c r="R297" s="293"/>
      <c r="T297" s="295"/>
      <c r="U297" s="288"/>
      <c r="V297" s="288"/>
      <c r="W297" s="288"/>
      <c r="X297" s="288"/>
      <c r="Y297" s="288"/>
      <c r="Z297" s="288"/>
      <c r="AA297" s="296"/>
      <c r="AT297" s="297" t="s">
        <v>155</v>
      </c>
      <c r="AU297" s="297" t="s">
        <v>86</v>
      </c>
      <c r="AV297" s="294" t="s">
        <v>86</v>
      </c>
      <c r="AW297" s="294" t="s">
        <v>32</v>
      </c>
      <c r="AX297" s="294" t="s">
        <v>77</v>
      </c>
      <c r="AY297" s="297" t="s">
        <v>147</v>
      </c>
    </row>
    <row r="298" spans="2:51" s="294" customFormat="1" ht="22.5" customHeight="1" x14ac:dyDescent="0.3">
      <c r="B298" s="287"/>
      <c r="C298" s="288"/>
      <c r="D298" s="288"/>
      <c r="E298" s="289" t="s">
        <v>3</v>
      </c>
      <c r="F298" s="290" t="s">
        <v>353</v>
      </c>
      <c r="G298" s="291"/>
      <c r="H298" s="291"/>
      <c r="I298" s="291"/>
      <c r="J298" s="288"/>
      <c r="K298" s="292">
        <v>-9.9</v>
      </c>
      <c r="L298" s="288"/>
      <c r="M298" s="288"/>
      <c r="N298" s="288"/>
      <c r="O298" s="288"/>
      <c r="P298" s="288"/>
      <c r="Q298" s="288"/>
      <c r="R298" s="293"/>
      <c r="T298" s="295"/>
      <c r="U298" s="288"/>
      <c r="V298" s="288"/>
      <c r="W298" s="288"/>
      <c r="X298" s="288"/>
      <c r="Y298" s="288"/>
      <c r="Z298" s="288"/>
      <c r="AA298" s="296"/>
      <c r="AT298" s="297" t="s">
        <v>155</v>
      </c>
      <c r="AU298" s="297" t="s">
        <v>86</v>
      </c>
      <c r="AV298" s="294" t="s">
        <v>86</v>
      </c>
      <c r="AW298" s="294" t="s">
        <v>32</v>
      </c>
      <c r="AX298" s="294" t="s">
        <v>77</v>
      </c>
      <c r="AY298" s="297" t="s">
        <v>147</v>
      </c>
    </row>
    <row r="299" spans="2:51" s="294" customFormat="1" ht="22.5" customHeight="1" x14ac:dyDescent="0.3">
      <c r="B299" s="287"/>
      <c r="C299" s="288"/>
      <c r="D299" s="288"/>
      <c r="E299" s="289" t="s">
        <v>3</v>
      </c>
      <c r="F299" s="290" t="s">
        <v>354</v>
      </c>
      <c r="G299" s="291"/>
      <c r="H299" s="291"/>
      <c r="I299" s="291"/>
      <c r="J299" s="288"/>
      <c r="K299" s="292">
        <v>-3.4</v>
      </c>
      <c r="L299" s="288"/>
      <c r="M299" s="288"/>
      <c r="N299" s="288"/>
      <c r="O299" s="288"/>
      <c r="P299" s="288"/>
      <c r="Q299" s="288"/>
      <c r="R299" s="293"/>
      <c r="T299" s="295"/>
      <c r="U299" s="288"/>
      <c r="V299" s="288"/>
      <c r="W299" s="288"/>
      <c r="X299" s="288"/>
      <c r="Y299" s="288"/>
      <c r="Z299" s="288"/>
      <c r="AA299" s="296"/>
      <c r="AT299" s="297" t="s">
        <v>155</v>
      </c>
      <c r="AU299" s="297" t="s">
        <v>86</v>
      </c>
      <c r="AV299" s="294" t="s">
        <v>86</v>
      </c>
      <c r="AW299" s="294" t="s">
        <v>32</v>
      </c>
      <c r="AX299" s="294" t="s">
        <v>77</v>
      </c>
      <c r="AY299" s="297" t="s">
        <v>147</v>
      </c>
    </row>
    <row r="300" spans="2:51" s="294" customFormat="1" ht="22.5" customHeight="1" x14ac:dyDescent="0.3">
      <c r="B300" s="287"/>
      <c r="C300" s="288"/>
      <c r="D300" s="288"/>
      <c r="E300" s="289" t="s">
        <v>3</v>
      </c>
      <c r="F300" s="290" t="s">
        <v>355</v>
      </c>
      <c r="G300" s="291"/>
      <c r="H300" s="291"/>
      <c r="I300" s="291"/>
      <c r="J300" s="288"/>
      <c r="K300" s="292">
        <v>-44.28</v>
      </c>
      <c r="L300" s="288"/>
      <c r="M300" s="288"/>
      <c r="N300" s="288"/>
      <c r="O300" s="288"/>
      <c r="P300" s="288"/>
      <c r="Q300" s="288"/>
      <c r="R300" s="293"/>
      <c r="T300" s="295"/>
      <c r="U300" s="288"/>
      <c r="V300" s="288"/>
      <c r="W300" s="288"/>
      <c r="X300" s="288"/>
      <c r="Y300" s="288"/>
      <c r="Z300" s="288"/>
      <c r="AA300" s="296"/>
      <c r="AT300" s="297" t="s">
        <v>155</v>
      </c>
      <c r="AU300" s="297" t="s">
        <v>86</v>
      </c>
      <c r="AV300" s="294" t="s">
        <v>86</v>
      </c>
      <c r="AW300" s="294" t="s">
        <v>32</v>
      </c>
      <c r="AX300" s="294" t="s">
        <v>77</v>
      </c>
      <c r="AY300" s="297" t="s">
        <v>147</v>
      </c>
    </row>
    <row r="301" spans="2:51" s="294" customFormat="1" ht="22.5" customHeight="1" x14ac:dyDescent="0.3">
      <c r="B301" s="287"/>
      <c r="C301" s="288"/>
      <c r="D301" s="288"/>
      <c r="E301" s="289" t="s">
        <v>3</v>
      </c>
      <c r="F301" s="290" t="s">
        <v>356</v>
      </c>
      <c r="G301" s="291"/>
      <c r="H301" s="291"/>
      <c r="I301" s="291"/>
      <c r="J301" s="288"/>
      <c r="K301" s="292">
        <v>-247.5</v>
      </c>
      <c r="L301" s="288"/>
      <c r="M301" s="288"/>
      <c r="N301" s="288"/>
      <c r="O301" s="288"/>
      <c r="P301" s="288"/>
      <c r="Q301" s="288"/>
      <c r="R301" s="293"/>
      <c r="T301" s="295"/>
      <c r="U301" s="288"/>
      <c r="V301" s="288"/>
      <c r="W301" s="288"/>
      <c r="X301" s="288"/>
      <c r="Y301" s="288"/>
      <c r="Z301" s="288"/>
      <c r="AA301" s="296"/>
      <c r="AT301" s="297" t="s">
        <v>155</v>
      </c>
      <c r="AU301" s="297" t="s">
        <v>86</v>
      </c>
      <c r="AV301" s="294" t="s">
        <v>86</v>
      </c>
      <c r="AW301" s="294" t="s">
        <v>32</v>
      </c>
      <c r="AX301" s="294" t="s">
        <v>77</v>
      </c>
      <c r="AY301" s="297" t="s">
        <v>147</v>
      </c>
    </row>
    <row r="302" spans="2:51" s="294" customFormat="1" ht="22.5" customHeight="1" x14ac:dyDescent="0.3">
      <c r="B302" s="287"/>
      <c r="C302" s="288"/>
      <c r="D302" s="288"/>
      <c r="E302" s="289" t="s">
        <v>3</v>
      </c>
      <c r="F302" s="290" t="s">
        <v>357</v>
      </c>
      <c r="G302" s="291"/>
      <c r="H302" s="291"/>
      <c r="I302" s="291"/>
      <c r="J302" s="288"/>
      <c r="K302" s="292">
        <v>-31.32</v>
      </c>
      <c r="L302" s="288"/>
      <c r="M302" s="288"/>
      <c r="N302" s="288"/>
      <c r="O302" s="288"/>
      <c r="P302" s="288"/>
      <c r="Q302" s="288"/>
      <c r="R302" s="293"/>
      <c r="T302" s="295"/>
      <c r="U302" s="288"/>
      <c r="V302" s="288"/>
      <c r="W302" s="288"/>
      <c r="X302" s="288"/>
      <c r="Y302" s="288"/>
      <c r="Z302" s="288"/>
      <c r="AA302" s="296"/>
      <c r="AT302" s="297" t="s">
        <v>155</v>
      </c>
      <c r="AU302" s="297" t="s">
        <v>86</v>
      </c>
      <c r="AV302" s="294" t="s">
        <v>86</v>
      </c>
      <c r="AW302" s="294" t="s">
        <v>32</v>
      </c>
      <c r="AX302" s="294" t="s">
        <v>77</v>
      </c>
      <c r="AY302" s="297" t="s">
        <v>147</v>
      </c>
    </row>
    <row r="303" spans="2:51" s="294" customFormat="1" ht="22.5" customHeight="1" x14ac:dyDescent="0.3">
      <c r="B303" s="287"/>
      <c r="C303" s="288"/>
      <c r="D303" s="288"/>
      <c r="E303" s="289" t="s">
        <v>3</v>
      </c>
      <c r="F303" s="290" t="s">
        <v>358</v>
      </c>
      <c r="G303" s="291"/>
      <c r="H303" s="291"/>
      <c r="I303" s="291"/>
      <c r="J303" s="288"/>
      <c r="K303" s="292">
        <v>-3.24</v>
      </c>
      <c r="L303" s="288"/>
      <c r="M303" s="288"/>
      <c r="N303" s="288"/>
      <c r="O303" s="288"/>
      <c r="P303" s="288"/>
      <c r="Q303" s="288"/>
      <c r="R303" s="293"/>
      <c r="T303" s="295"/>
      <c r="U303" s="288"/>
      <c r="V303" s="288"/>
      <c r="W303" s="288"/>
      <c r="X303" s="288"/>
      <c r="Y303" s="288"/>
      <c r="Z303" s="288"/>
      <c r="AA303" s="296"/>
      <c r="AT303" s="297" t="s">
        <v>155</v>
      </c>
      <c r="AU303" s="297" t="s">
        <v>86</v>
      </c>
      <c r="AV303" s="294" t="s">
        <v>86</v>
      </c>
      <c r="AW303" s="294" t="s">
        <v>32</v>
      </c>
      <c r="AX303" s="294" t="s">
        <v>77</v>
      </c>
      <c r="AY303" s="297" t="s">
        <v>147</v>
      </c>
    </row>
    <row r="304" spans="2:51" s="294" customFormat="1" ht="22.5" customHeight="1" x14ac:dyDescent="0.3">
      <c r="B304" s="287"/>
      <c r="C304" s="288"/>
      <c r="D304" s="288"/>
      <c r="E304" s="289" t="s">
        <v>3</v>
      </c>
      <c r="F304" s="290" t="s">
        <v>359</v>
      </c>
      <c r="G304" s="291"/>
      <c r="H304" s="291"/>
      <c r="I304" s="291"/>
      <c r="J304" s="288"/>
      <c r="K304" s="292">
        <v>-5.0999999999999996</v>
      </c>
      <c r="L304" s="288"/>
      <c r="M304" s="288"/>
      <c r="N304" s="288"/>
      <c r="O304" s="288"/>
      <c r="P304" s="288"/>
      <c r="Q304" s="288"/>
      <c r="R304" s="293"/>
      <c r="T304" s="295"/>
      <c r="U304" s="288"/>
      <c r="V304" s="288"/>
      <c r="W304" s="288"/>
      <c r="X304" s="288"/>
      <c r="Y304" s="288"/>
      <c r="Z304" s="288"/>
      <c r="AA304" s="296"/>
      <c r="AT304" s="297" t="s">
        <v>155</v>
      </c>
      <c r="AU304" s="297" t="s">
        <v>86</v>
      </c>
      <c r="AV304" s="294" t="s">
        <v>86</v>
      </c>
      <c r="AW304" s="294" t="s">
        <v>32</v>
      </c>
      <c r="AX304" s="294" t="s">
        <v>77</v>
      </c>
      <c r="AY304" s="297" t="s">
        <v>147</v>
      </c>
    </row>
    <row r="305" spans="2:51" s="294" customFormat="1" ht="22.5" customHeight="1" x14ac:dyDescent="0.3">
      <c r="B305" s="287"/>
      <c r="C305" s="288"/>
      <c r="D305" s="288"/>
      <c r="E305" s="289" t="s">
        <v>3</v>
      </c>
      <c r="F305" s="290" t="s">
        <v>360</v>
      </c>
      <c r="G305" s="291"/>
      <c r="H305" s="291"/>
      <c r="I305" s="291"/>
      <c r="J305" s="288"/>
      <c r="K305" s="292">
        <v>-2</v>
      </c>
      <c r="L305" s="288"/>
      <c r="M305" s="288"/>
      <c r="N305" s="288"/>
      <c r="O305" s="288"/>
      <c r="P305" s="288"/>
      <c r="Q305" s="288"/>
      <c r="R305" s="293"/>
      <c r="T305" s="295"/>
      <c r="U305" s="288"/>
      <c r="V305" s="288"/>
      <c r="W305" s="288"/>
      <c r="X305" s="288"/>
      <c r="Y305" s="288"/>
      <c r="Z305" s="288"/>
      <c r="AA305" s="296"/>
      <c r="AT305" s="297" t="s">
        <v>155</v>
      </c>
      <c r="AU305" s="297" t="s">
        <v>86</v>
      </c>
      <c r="AV305" s="294" t="s">
        <v>86</v>
      </c>
      <c r="AW305" s="294" t="s">
        <v>32</v>
      </c>
      <c r="AX305" s="294" t="s">
        <v>77</v>
      </c>
      <c r="AY305" s="297" t="s">
        <v>147</v>
      </c>
    </row>
    <row r="306" spans="2:51" s="294" customFormat="1" ht="22.5" customHeight="1" x14ac:dyDescent="0.3">
      <c r="B306" s="287"/>
      <c r="C306" s="288"/>
      <c r="D306" s="288"/>
      <c r="E306" s="289" t="s">
        <v>3</v>
      </c>
      <c r="F306" s="290" t="s">
        <v>361</v>
      </c>
      <c r="G306" s="291"/>
      <c r="H306" s="291"/>
      <c r="I306" s="291"/>
      <c r="J306" s="288"/>
      <c r="K306" s="292">
        <v>-3.7629999999999999</v>
      </c>
      <c r="L306" s="288"/>
      <c r="M306" s="288"/>
      <c r="N306" s="288"/>
      <c r="O306" s="288"/>
      <c r="P306" s="288"/>
      <c r="Q306" s="288"/>
      <c r="R306" s="293"/>
      <c r="T306" s="295"/>
      <c r="U306" s="288"/>
      <c r="V306" s="288"/>
      <c r="W306" s="288"/>
      <c r="X306" s="288"/>
      <c r="Y306" s="288"/>
      <c r="Z306" s="288"/>
      <c r="AA306" s="296"/>
      <c r="AT306" s="297" t="s">
        <v>155</v>
      </c>
      <c r="AU306" s="297" t="s">
        <v>86</v>
      </c>
      <c r="AV306" s="294" t="s">
        <v>86</v>
      </c>
      <c r="AW306" s="294" t="s">
        <v>32</v>
      </c>
      <c r="AX306" s="294" t="s">
        <v>77</v>
      </c>
      <c r="AY306" s="297" t="s">
        <v>147</v>
      </c>
    </row>
    <row r="307" spans="2:51" s="294" customFormat="1" ht="22.5" customHeight="1" x14ac:dyDescent="0.3">
      <c r="B307" s="287"/>
      <c r="C307" s="288"/>
      <c r="D307" s="288"/>
      <c r="E307" s="289" t="s">
        <v>3</v>
      </c>
      <c r="F307" s="290" t="s">
        <v>362</v>
      </c>
      <c r="G307" s="291"/>
      <c r="H307" s="291"/>
      <c r="I307" s="291"/>
      <c r="J307" s="288"/>
      <c r="K307" s="292">
        <v>-3.528</v>
      </c>
      <c r="L307" s="288"/>
      <c r="M307" s="288"/>
      <c r="N307" s="288"/>
      <c r="O307" s="288"/>
      <c r="P307" s="288"/>
      <c r="Q307" s="288"/>
      <c r="R307" s="293"/>
      <c r="T307" s="295"/>
      <c r="U307" s="288"/>
      <c r="V307" s="288"/>
      <c r="W307" s="288"/>
      <c r="X307" s="288"/>
      <c r="Y307" s="288"/>
      <c r="Z307" s="288"/>
      <c r="AA307" s="296"/>
      <c r="AT307" s="297" t="s">
        <v>155</v>
      </c>
      <c r="AU307" s="297" t="s">
        <v>86</v>
      </c>
      <c r="AV307" s="294" t="s">
        <v>86</v>
      </c>
      <c r="AW307" s="294" t="s">
        <v>32</v>
      </c>
      <c r="AX307" s="294" t="s">
        <v>77</v>
      </c>
      <c r="AY307" s="297" t="s">
        <v>147</v>
      </c>
    </row>
    <row r="308" spans="2:51" s="294" customFormat="1" ht="22.5" customHeight="1" x14ac:dyDescent="0.3">
      <c r="B308" s="287"/>
      <c r="C308" s="288"/>
      <c r="D308" s="288"/>
      <c r="E308" s="289" t="s">
        <v>3</v>
      </c>
      <c r="F308" s="290" t="s">
        <v>363</v>
      </c>
      <c r="G308" s="291"/>
      <c r="H308" s="291"/>
      <c r="I308" s="291"/>
      <c r="J308" s="288"/>
      <c r="K308" s="292">
        <v>-3.0870000000000002</v>
      </c>
      <c r="L308" s="288"/>
      <c r="M308" s="288"/>
      <c r="N308" s="288"/>
      <c r="O308" s="288"/>
      <c r="P308" s="288"/>
      <c r="Q308" s="288"/>
      <c r="R308" s="293"/>
      <c r="T308" s="295"/>
      <c r="U308" s="288"/>
      <c r="V308" s="288"/>
      <c r="W308" s="288"/>
      <c r="X308" s="288"/>
      <c r="Y308" s="288"/>
      <c r="Z308" s="288"/>
      <c r="AA308" s="296"/>
      <c r="AT308" s="297" t="s">
        <v>155</v>
      </c>
      <c r="AU308" s="297" t="s">
        <v>86</v>
      </c>
      <c r="AV308" s="294" t="s">
        <v>86</v>
      </c>
      <c r="AW308" s="294" t="s">
        <v>32</v>
      </c>
      <c r="AX308" s="294" t="s">
        <v>77</v>
      </c>
      <c r="AY308" s="297" t="s">
        <v>147</v>
      </c>
    </row>
    <row r="309" spans="2:51" s="294" customFormat="1" ht="22.5" customHeight="1" x14ac:dyDescent="0.3">
      <c r="B309" s="287"/>
      <c r="C309" s="288"/>
      <c r="D309" s="288"/>
      <c r="E309" s="289" t="s">
        <v>3</v>
      </c>
      <c r="F309" s="290" t="s">
        <v>364</v>
      </c>
      <c r="G309" s="291"/>
      <c r="H309" s="291"/>
      <c r="I309" s="291"/>
      <c r="J309" s="288"/>
      <c r="K309" s="292">
        <v>-7.0350000000000001</v>
      </c>
      <c r="L309" s="288"/>
      <c r="M309" s="288"/>
      <c r="N309" s="288"/>
      <c r="O309" s="288"/>
      <c r="P309" s="288"/>
      <c r="Q309" s="288"/>
      <c r="R309" s="293"/>
      <c r="T309" s="295"/>
      <c r="U309" s="288"/>
      <c r="V309" s="288"/>
      <c r="W309" s="288"/>
      <c r="X309" s="288"/>
      <c r="Y309" s="288"/>
      <c r="Z309" s="288"/>
      <c r="AA309" s="296"/>
      <c r="AT309" s="297" t="s">
        <v>155</v>
      </c>
      <c r="AU309" s="297" t="s">
        <v>86</v>
      </c>
      <c r="AV309" s="294" t="s">
        <v>86</v>
      </c>
      <c r="AW309" s="294" t="s">
        <v>32</v>
      </c>
      <c r="AX309" s="294" t="s">
        <v>77</v>
      </c>
      <c r="AY309" s="297" t="s">
        <v>147</v>
      </c>
    </row>
    <row r="310" spans="2:51" s="294" customFormat="1" ht="22.5" customHeight="1" x14ac:dyDescent="0.3">
      <c r="B310" s="287"/>
      <c r="C310" s="288"/>
      <c r="D310" s="288"/>
      <c r="E310" s="289" t="s">
        <v>3</v>
      </c>
      <c r="F310" s="290" t="s">
        <v>365</v>
      </c>
      <c r="G310" s="291"/>
      <c r="H310" s="291"/>
      <c r="I310" s="291"/>
      <c r="J310" s="288"/>
      <c r="K310" s="292">
        <v>-2.0699999999999998</v>
      </c>
      <c r="L310" s="288"/>
      <c r="M310" s="288"/>
      <c r="N310" s="288"/>
      <c r="O310" s="288"/>
      <c r="P310" s="288"/>
      <c r="Q310" s="288"/>
      <c r="R310" s="293"/>
      <c r="T310" s="295"/>
      <c r="U310" s="288"/>
      <c r="V310" s="288"/>
      <c r="W310" s="288"/>
      <c r="X310" s="288"/>
      <c r="Y310" s="288"/>
      <c r="Z310" s="288"/>
      <c r="AA310" s="296"/>
      <c r="AT310" s="297" t="s">
        <v>155</v>
      </c>
      <c r="AU310" s="297" t="s">
        <v>86</v>
      </c>
      <c r="AV310" s="294" t="s">
        <v>86</v>
      </c>
      <c r="AW310" s="294" t="s">
        <v>32</v>
      </c>
      <c r="AX310" s="294" t="s">
        <v>77</v>
      </c>
      <c r="AY310" s="297" t="s">
        <v>147</v>
      </c>
    </row>
    <row r="311" spans="2:51" s="316" customFormat="1" ht="22.5" customHeight="1" x14ac:dyDescent="0.3">
      <c r="B311" s="309"/>
      <c r="C311" s="310"/>
      <c r="D311" s="310"/>
      <c r="E311" s="311" t="s">
        <v>3</v>
      </c>
      <c r="F311" s="312" t="s">
        <v>301</v>
      </c>
      <c r="G311" s="313"/>
      <c r="H311" s="313"/>
      <c r="I311" s="313"/>
      <c r="J311" s="310"/>
      <c r="K311" s="314">
        <v>926.86599999999999</v>
      </c>
      <c r="L311" s="310"/>
      <c r="M311" s="310"/>
      <c r="N311" s="310"/>
      <c r="O311" s="310"/>
      <c r="P311" s="310"/>
      <c r="Q311" s="310"/>
      <c r="R311" s="315"/>
      <c r="T311" s="317"/>
      <c r="U311" s="310"/>
      <c r="V311" s="310"/>
      <c r="W311" s="310"/>
      <c r="X311" s="310"/>
      <c r="Y311" s="310"/>
      <c r="Z311" s="310"/>
      <c r="AA311" s="318"/>
      <c r="AT311" s="319" t="s">
        <v>155</v>
      </c>
      <c r="AU311" s="319" t="s">
        <v>86</v>
      </c>
      <c r="AV311" s="316" t="s">
        <v>164</v>
      </c>
      <c r="AW311" s="316" t="s">
        <v>32</v>
      </c>
      <c r="AX311" s="316" t="s">
        <v>77</v>
      </c>
      <c r="AY311" s="319" t="s">
        <v>147</v>
      </c>
    </row>
    <row r="312" spans="2:51" s="294" customFormat="1" ht="22.5" customHeight="1" x14ac:dyDescent="0.3">
      <c r="B312" s="287"/>
      <c r="C312" s="288"/>
      <c r="D312" s="288"/>
      <c r="E312" s="289" t="s">
        <v>3</v>
      </c>
      <c r="F312" s="290" t="s">
        <v>366</v>
      </c>
      <c r="G312" s="291"/>
      <c r="H312" s="291"/>
      <c r="I312" s="291"/>
      <c r="J312" s="288"/>
      <c r="K312" s="292">
        <v>985.64200000000005</v>
      </c>
      <c r="L312" s="288"/>
      <c r="M312" s="288"/>
      <c r="N312" s="288"/>
      <c r="O312" s="288"/>
      <c r="P312" s="288"/>
      <c r="Q312" s="288"/>
      <c r="R312" s="293"/>
      <c r="T312" s="295"/>
      <c r="U312" s="288"/>
      <c r="V312" s="288"/>
      <c r="W312" s="288"/>
      <c r="X312" s="288"/>
      <c r="Y312" s="288"/>
      <c r="Z312" s="288"/>
      <c r="AA312" s="296"/>
      <c r="AT312" s="297" t="s">
        <v>155</v>
      </c>
      <c r="AU312" s="297" t="s">
        <v>86</v>
      </c>
      <c r="AV312" s="294" t="s">
        <v>86</v>
      </c>
      <c r="AW312" s="294" t="s">
        <v>32</v>
      </c>
      <c r="AX312" s="294" t="s">
        <v>77</v>
      </c>
      <c r="AY312" s="297" t="s">
        <v>147</v>
      </c>
    </row>
    <row r="313" spans="2:51" s="294" customFormat="1" ht="22.5" customHeight="1" x14ac:dyDescent="0.3">
      <c r="B313" s="287"/>
      <c r="C313" s="288"/>
      <c r="D313" s="288"/>
      <c r="E313" s="289" t="s">
        <v>3</v>
      </c>
      <c r="F313" s="290" t="s">
        <v>367</v>
      </c>
      <c r="G313" s="291"/>
      <c r="H313" s="291"/>
      <c r="I313" s="291"/>
      <c r="J313" s="288"/>
      <c r="K313" s="292">
        <v>337.87900000000002</v>
      </c>
      <c r="L313" s="288"/>
      <c r="M313" s="288"/>
      <c r="N313" s="288"/>
      <c r="O313" s="288"/>
      <c r="P313" s="288"/>
      <c r="Q313" s="288"/>
      <c r="R313" s="293"/>
      <c r="T313" s="295"/>
      <c r="U313" s="288"/>
      <c r="V313" s="288"/>
      <c r="W313" s="288"/>
      <c r="X313" s="288"/>
      <c r="Y313" s="288"/>
      <c r="Z313" s="288"/>
      <c r="AA313" s="296"/>
      <c r="AT313" s="297" t="s">
        <v>155</v>
      </c>
      <c r="AU313" s="297" t="s">
        <v>86</v>
      </c>
      <c r="AV313" s="294" t="s">
        <v>86</v>
      </c>
      <c r="AW313" s="294" t="s">
        <v>32</v>
      </c>
      <c r="AX313" s="294" t="s">
        <v>77</v>
      </c>
      <c r="AY313" s="297" t="s">
        <v>147</v>
      </c>
    </row>
    <row r="314" spans="2:51" s="294" customFormat="1" ht="22.5" customHeight="1" x14ac:dyDescent="0.3">
      <c r="B314" s="287"/>
      <c r="C314" s="288"/>
      <c r="D314" s="288"/>
      <c r="E314" s="289" t="s">
        <v>3</v>
      </c>
      <c r="F314" s="290" t="s">
        <v>368</v>
      </c>
      <c r="G314" s="291"/>
      <c r="H314" s="291"/>
      <c r="I314" s="291"/>
      <c r="J314" s="288"/>
      <c r="K314" s="292">
        <v>276.25</v>
      </c>
      <c r="L314" s="288"/>
      <c r="M314" s="288"/>
      <c r="N314" s="288"/>
      <c r="O314" s="288"/>
      <c r="P314" s="288"/>
      <c r="Q314" s="288"/>
      <c r="R314" s="293"/>
      <c r="T314" s="295"/>
      <c r="U314" s="288"/>
      <c r="V314" s="288"/>
      <c r="W314" s="288"/>
      <c r="X314" s="288"/>
      <c r="Y314" s="288"/>
      <c r="Z314" s="288"/>
      <c r="AA314" s="296"/>
      <c r="AT314" s="297" t="s">
        <v>155</v>
      </c>
      <c r="AU314" s="297" t="s">
        <v>86</v>
      </c>
      <c r="AV314" s="294" t="s">
        <v>86</v>
      </c>
      <c r="AW314" s="294" t="s">
        <v>32</v>
      </c>
      <c r="AX314" s="294" t="s">
        <v>77</v>
      </c>
      <c r="AY314" s="297" t="s">
        <v>147</v>
      </c>
    </row>
    <row r="315" spans="2:51" s="294" customFormat="1" ht="31.5" customHeight="1" x14ac:dyDescent="0.3">
      <c r="B315" s="287"/>
      <c r="C315" s="288"/>
      <c r="D315" s="288"/>
      <c r="E315" s="289" t="s">
        <v>3</v>
      </c>
      <c r="F315" s="290" t="s">
        <v>369</v>
      </c>
      <c r="G315" s="291"/>
      <c r="H315" s="291"/>
      <c r="I315" s="291"/>
      <c r="J315" s="288"/>
      <c r="K315" s="292">
        <v>239.96299999999999</v>
      </c>
      <c r="L315" s="288"/>
      <c r="M315" s="288"/>
      <c r="N315" s="288"/>
      <c r="O315" s="288"/>
      <c r="P315" s="288"/>
      <c r="Q315" s="288"/>
      <c r="R315" s="293"/>
      <c r="T315" s="295"/>
      <c r="U315" s="288"/>
      <c r="V315" s="288"/>
      <c r="W315" s="288"/>
      <c r="X315" s="288"/>
      <c r="Y315" s="288"/>
      <c r="Z315" s="288"/>
      <c r="AA315" s="296"/>
      <c r="AT315" s="297" t="s">
        <v>155</v>
      </c>
      <c r="AU315" s="297" t="s">
        <v>86</v>
      </c>
      <c r="AV315" s="294" t="s">
        <v>86</v>
      </c>
      <c r="AW315" s="294" t="s">
        <v>32</v>
      </c>
      <c r="AX315" s="294" t="s">
        <v>77</v>
      </c>
      <c r="AY315" s="297" t="s">
        <v>147</v>
      </c>
    </row>
    <row r="316" spans="2:51" s="294" customFormat="1" ht="22.5" customHeight="1" x14ac:dyDescent="0.3">
      <c r="B316" s="287"/>
      <c r="C316" s="288"/>
      <c r="D316" s="288"/>
      <c r="E316" s="289" t="s">
        <v>3</v>
      </c>
      <c r="F316" s="290" t="s">
        <v>370</v>
      </c>
      <c r="G316" s="291"/>
      <c r="H316" s="291"/>
      <c r="I316" s="291"/>
      <c r="J316" s="288"/>
      <c r="K316" s="292">
        <v>-58.14</v>
      </c>
      <c r="L316" s="288"/>
      <c r="M316" s="288"/>
      <c r="N316" s="288"/>
      <c r="O316" s="288"/>
      <c r="P316" s="288"/>
      <c r="Q316" s="288"/>
      <c r="R316" s="293"/>
      <c r="T316" s="295"/>
      <c r="U316" s="288"/>
      <c r="V316" s="288"/>
      <c r="W316" s="288"/>
      <c r="X316" s="288"/>
      <c r="Y316" s="288"/>
      <c r="Z316" s="288"/>
      <c r="AA316" s="296"/>
      <c r="AT316" s="297" t="s">
        <v>155</v>
      </c>
      <c r="AU316" s="297" t="s">
        <v>86</v>
      </c>
      <c r="AV316" s="294" t="s">
        <v>86</v>
      </c>
      <c r="AW316" s="294" t="s">
        <v>32</v>
      </c>
      <c r="AX316" s="294" t="s">
        <v>77</v>
      </c>
      <c r="AY316" s="297" t="s">
        <v>147</v>
      </c>
    </row>
    <row r="317" spans="2:51" s="294" customFormat="1" ht="22.5" customHeight="1" x14ac:dyDescent="0.3">
      <c r="B317" s="287"/>
      <c r="C317" s="288"/>
      <c r="D317" s="288"/>
      <c r="E317" s="289" t="s">
        <v>3</v>
      </c>
      <c r="F317" s="290" t="s">
        <v>371</v>
      </c>
      <c r="G317" s="291"/>
      <c r="H317" s="291"/>
      <c r="I317" s="291"/>
      <c r="J317" s="288"/>
      <c r="K317" s="292">
        <v>-2.4300000000000002</v>
      </c>
      <c r="L317" s="288"/>
      <c r="M317" s="288"/>
      <c r="N317" s="288"/>
      <c r="O317" s="288"/>
      <c r="P317" s="288"/>
      <c r="Q317" s="288"/>
      <c r="R317" s="293"/>
      <c r="T317" s="295"/>
      <c r="U317" s="288"/>
      <c r="V317" s="288"/>
      <c r="W317" s="288"/>
      <c r="X317" s="288"/>
      <c r="Y317" s="288"/>
      <c r="Z317" s="288"/>
      <c r="AA317" s="296"/>
      <c r="AT317" s="297" t="s">
        <v>155</v>
      </c>
      <c r="AU317" s="297" t="s">
        <v>86</v>
      </c>
      <c r="AV317" s="294" t="s">
        <v>86</v>
      </c>
      <c r="AW317" s="294" t="s">
        <v>32</v>
      </c>
      <c r="AX317" s="294" t="s">
        <v>77</v>
      </c>
      <c r="AY317" s="297" t="s">
        <v>147</v>
      </c>
    </row>
    <row r="318" spans="2:51" s="294" customFormat="1" ht="22.5" customHeight="1" x14ac:dyDescent="0.3">
      <c r="B318" s="287"/>
      <c r="C318" s="288"/>
      <c r="D318" s="288"/>
      <c r="E318" s="289" t="s">
        <v>3</v>
      </c>
      <c r="F318" s="290" t="s">
        <v>372</v>
      </c>
      <c r="G318" s="291"/>
      <c r="H318" s="291"/>
      <c r="I318" s="291"/>
      <c r="J318" s="288"/>
      <c r="K318" s="292">
        <v>-3.6</v>
      </c>
      <c r="L318" s="288"/>
      <c r="M318" s="288"/>
      <c r="N318" s="288"/>
      <c r="O318" s="288"/>
      <c r="P318" s="288"/>
      <c r="Q318" s="288"/>
      <c r="R318" s="293"/>
      <c r="T318" s="295"/>
      <c r="U318" s="288"/>
      <c r="V318" s="288"/>
      <c r="W318" s="288"/>
      <c r="X318" s="288"/>
      <c r="Y318" s="288"/>
      <c r="Z318" s="288"/>
      <c r="AA318" s="296"/>
      <c r="AT318" s="297" t="s">
        <v>155</v>
      </c>
      <c r="AU318" s="297" t="s">
        <v>86</v>
      </c>
      <c r="AV318" s="294" t="s">
        <v>86</v>
      </c>
      <c r="AW318" s="294" t="s">
        <v>32</v>
      </c>
      <c r="AX318" s="294" t="s">
        <v>77</v>
      </c>
      <c r="AY318" s="297" t="s">
        <v>147</v>
      </c>
    </row>
    <row r="319" spans="2:51" s="294" customFormat="1" ht="22.5" customHeight="1" x14ac:dyDescent="0.3">
      <c r="B319" s="287"/>
      <c r="C319" s="288"/>
      <c r="D319" s="288"/>
      <c r="E319" s="289" t="s">
        <v>3</v>
      </c>
      <c r="F319" s="290" t="s">
        <v>373</v>
      </c>
      <c r="G319" s="291"/>
      <c r="H319" s="291"/>
      <c r="I319" s="291"/>
      <c r="J319" s="288"/>
      <c r="K319" s="292">
        <v>-18.7</v>
      </c>
      <c r="L319" s="288"/>
      <c r="M319" s="288"/>
      <c r="N319" s="288"/>
      <c r="O319" s="288"/>
      <c r="P319" s="288"/>
      <c r="Q319" s="288"/>
      <c r="R319" s="293"/>
      <c r="T319" s="295"/>
      <c r="U319" s="288"/>
      <c r="V319" s="288"/>
      <c r="W319" s="288"/>
      <c r="X319" s="288"/>
      <c r="Y319" s="288"/>
      <c r="Z319" s="288"/>
      <c r="AA319" s="296"/>
      <c r="AT319" s="297" t="s">
        <v>155</v>
      </c>
      <c r="AU319" s="297" t="s">
        <v>86</v>
      </c>
      <c r="AV319" s="294" t="s">
        <v>86</v>
      </c>
      <c r="AW319" s="294" t="s">
        <v>32</v>
      </c>
      <c r="AX319" s="294" t="s">
        <v>77</v>
      </c>
      <c r="AY319" s="297" t="s">
        <v>147</v>
      </c>
    </row>
    <row r="320" spans="2:51" s="294" customFormat="1" ht="22.5" customHeight="1" x14ac:dyDescent="0.3">
      <c r="B320" s="287"/>
      <c r="C320" s="288"/>
      <c r="D320" s="288"/>
      <c r="E320" s="289" t="s">
        <v>3</v>
      </c>
      <c r="F320" s="290" t="s">
        <v>374</v>
      </c>
      <c r="G320" s="291"/>
      <c r="H320" s="291"/>
      <c r="I320" s="291"/>
      <c r="J320" s="288"/>
      <c r="K320" s="292">
        <v>-9.52</v>
      </c>
      <c r="L320" s="288"/>
      <c r="M320" s="288"/>
      <c r="N320" s="288"/>
      <c r="O320" s="288"/>
      <c r="P320" s="288"/>
      <c r="Q320" s="288"/>
      <c r="R320" s="293"/>
      <c r="T320" s="295"/>
      <c r="U320" s="288"/>
      <c r="V320" s="288"/>
      <c r="W320" s="288"/>
      <c r="X320" s="288"/>
      <c r="Y320" s="288"/>
      <c r="Z320" s="288"/>
      <c r="AA320" s="296"/>
      <c r="AT320" s="297" t="s">
        <v>155</v>
      </c>
      <c r="AU320" s="297" t="s">
        <v>86</v>
      </c>
      <c r="AV320" s="294" t="s">
        <v>86</v>
      </c>
      <c r="AW320" s="294" t="s">
        <v>32</v>
      </c>
      <c r="AX320" s="294" t="s">
        <v>77</v>
      </c>
      <c r="AY320" s="297" t="s">
        <v>147</v>
      </c>
    </row>
    <row r="321" spans="2:51" s="294" customFormat="1" ht="22.5" customHeight="1" x14ac:dyDescent="0.3">
      <c r="B321" s="287"/>
      <c r="C321" s="288"/>
      <c r="D321" s="288"/>
      <c r="E321" s="289" t="s">
        <v>3</v>
      </c>
      <c r="F321" s="290" t="s">
        <v>375</v>
      </c>
      <c r="G321" s="291"/>
      <c r="H321" s="291"/>
      <c r="I321" s="291"/>
      <c r="J321" s="288"/>
      <c r="K321" s="292">
        <v>-16.66</v>
      </c>
      <c r="L321" s="288"/>
      <c r="M321" s="288"/>
      <c r="N321" s="288"/>
      <c r="O321" s="288"/>
      <c r="P321" s="288"/>
      <c r="Q321" s="288"/>
      <c r="R321" s="293"/>
      <c r="T321" s="295"/>
      <c r="U321" s="288"/>
      <c r="V321" s="288"/>
      <c r="W321" s="288"/>
      <c r="X321" s="288"/>
      <c r="Y321" s="288"/>
      <c r="Z321" s="288"/>
      <c r="AA321" s="296"/>
      <c r="AT321" s="297" t="s">
        <v>155</v>
      </c>
      <c r="AU321" s="297" t="s">
        <v>86</v>
      </c>
      <c r="AV321" s="294" t="s">
        <v>86</v>
      </c>
      <c r="AW321" s="294" t="s">
        <v>32</v>
      </c>
      <c r="AX321" s="294" t="s">
        <v>77</v>
      </c>
      <c r="AY321" s="297" t="s">
        <v>147</v>
      </c>
    </row>
    <row r="322" spans="2:51" s="294" customFormat="1" ht="22.5" customHeight="1" x14ac:dyDescent="0.3">
      <c r="B322" s="287"/>
      <c r="C322" s="288"/>
      <c r="D322" s="288"/>
      <c r="E322" s="289" t="s">
        <v>3</v>
      </c>
      <c r="F322" s="290" t="s">
        <v>376</v>
      </c>
      <c r="G322" s="291"/>
      <c r="H322" s="291"/>
      <c r="I322" s="291"/>
      <c r="J322" s="288"/>
      <c r="K322" s="292">
        <v>-28.56</v>
      </c>
      <c r="L322" s="288"/>
      <c r="M322" s="288"/>
      <c r="N322" s="288"/>
      <c r="O322" s="288"/>
      <c r="P322" s="288"/>
      <c r="Q322" s="288"/>
      <c r="R322" s="293"/>
      <c r="T322" s="295"/>
      <c r="U322" s="288"/>
      <c r="V322" s="288"/>
      <c r="W322" s="288"/>
      <c r="X322" s="288"/>
      <c r="Y322" s="288"/>
      <c r="Z322" s="288"/>
      <c r="AA322" s="296"/>
      <c r="AT322" s="297" t="s">
        <v>155</v>
      </c>
      <c r="AU322" s="297" t="s">
        <v>86</v>
      </c>
      <c r="AV322" s="294" t="s">
        <v>86</v>
      </c>
      <c r="AW322" s="294" t="s">
        <v>32</v>
      </c>
      <c r="AX322" s="294" t="s">
        <v>77</v>
      </c>
      <c r="AY322" s="297" t="s">
        <v>147</v>
      </c>
    </row>
    <row r="323" spans="2:51" s="294" customFormat="1" ht="22.5" customHeight="1" x14ac:dyDescent="0.3">
      <c r="B323" s="287"/>
      <c r="C323" s="288"/>
      <c r="D323" s="288"/>
      <c r="E323" s="289" t="s">
        <v>3</v>
      </c>
      <c r="F323" s="290" t="s">
        <v>377</v>
      </c>
      <c r="G323" s="291"/>
      <c r="H323" s="291"/>
      <c r="I323" s="291"/>
      <c r="J323" s="288"/>
      <c r="K323" s="292">
        <v>-4.08</v>
      </c>
      <c r="L323" s="288"/>
      <c r="M323" s="288"/>
      <c r="N323" s="288"/>
      <c r="O323" s="288"/>
      <c r="P323" s="288"/>
      <c r="Q323" s="288"/>
      <c r="R323" s="293"/>
      <c r="T323" s="295"/>
      <c r="U323" s="288"/>
      <c r="V323" s="288"/>
      <c r="W323" s="288"/>
      <c r="X323" s="288"/>
      <c r="Y323" s="288"/>
      <c r="Z323" s="288"/>
      <c r="AA323" s="296"/>
      <c r="AT323" s="297" t="s">
        <v>155</v>
      </c>
      <c r="AU323" s="297" t="s">
        <v>86</v>
      </c>
      <c r="AV323" s="294" t="s">
        <v>86</v>
      </c>
      <c r="AW323" s="294" t="s">
        <v>32</v>
      </c>
      <c r="AX323" s="294" t="s">
        <v>77</v>
      </c>
      <c r="AY323" s="297" t="s">
        <v>147</v>
      </c>
    </row>
    <row r="324" spans="2:51" s="294" customFormat="1" ht="22.5" customHeight="1" x14ac:dyDescent="0.3">
      <c r="B324" s="287"/>
      <c r="C324" s="288"/>
      <c r="D324" s="288"/>
      <c r="E324" s="289" t="s">
        <v>3</v>
      </c>
      <c r="F324" s="290" t="s">
        <v>378</v>
      </c>
      <c r="G324" s="291"/>
      <c r="H324" s="291"/>
      <c r="I324" s="291"/>
      <c r="J324" s="288"/>
      <c r="K324" s="292">
        <v>-20.399999999999999</v>
      </c>
      <c r="L324" s="288"/>
      <c r="M324" s="288"/>
      <c r="N324" s="288"/>
      <c r="O324" s="288"/>
      <c r="P324" s="288"/>
      <c r="Q324" s="288"/>
      <c r="R324" s="293"/>
      <c r="T324" s="295"/>
      <c r="U324" s="288"/>
      <c r="V324" s="288"/>
      <c r="W324" s="288"/>
      <c r="X324" s="288"/>
      <c r="Y324" s="288"/>
      <c r="Z324" s="288"/>
      <c r="AA324" s="296"/>
      <c r="AT324" s="297" t="s">
        <v>155</v>
      </c>
      <c r="AU324" s="297" t="s">
        <v>86</v>
      </c>
      <c r="AV324" s="294" t="s">
        <v>86</v>
      </c>
      <c r="AW324" s="294" t="s">
        <v>32</v>
      </c>
      <c r="AX324" s="294" t="s">
        <v>77</v>
      </c>
      <c r="AY324" s="297" t="s">
        <v>147</v>
      </c>
    </row>
    <row r="325" spans="2:51" s="294" customFormat="1" ht="22.5" customHeight="1" x14ac:dyDescent="0.3">
      <c r="B325" s="287"/>
      <c r="C325" s="288"/>
      <c r="D325" s="288"/>
      <c r="E325" s="289" t="s">
        <v>3</v>
      </c>
      <c r="F325" s="290" t="s">
        <v>379</v>
      </c>
      <c r="G325" s="291"/>
      <c r="H325" s="291"/>
      <c r="I325" s="291"/>
      <c r="J325" s="288"/>
      <c r="K325" s="292">
        <v>-24</v>
      </c>
      <c r="L325" s="288"/>
      <c r="M325" s="288"/>
      <c r="N325" s="288"/>
      <c r="O325" s="288"/>
      <c r="P325" s="288"/>
      <c r="Q325" s="288"/>
      <c r="R325" s="293"/>
      <c r="T325" s="295"/>
      <c r="U325" s="288"/>
      <c r="V325" s="288"/>
      <c r="W325" s="288"/>
      <c r="X325" s="288"/>
      <c r="Y325" s="288"/>
      <c r="Z325" s="288"/>
      <c r="AA325" s="296"/>
      <c r="AT325" s="297" t="s">
        <v>155</v>
      </c>
      <c r="AU325" s="297" t="s">
        <v>86</v>
      </c>
      <c r="AV325" s="294" t="s">
        <v>86</v>
      </c>
      <c r="AW325" s="294" t="s">
        <v>32</v>
      </c>
      <c r="AX325" s="294" t="s">
        <v>77</v>
      </c>
      <c r="AY325" s="297" t="s">
        <v>147</v>
      </c>
    </row>
    <row r="326" spans="2:51" s="294" customFormat="1" ht="22.5" customHeight="1" x14ac:dyDescent="0.3">
      <c r="B326" s="287"/>
      <c r="C326" s="288"/>
      <c r="D326" s="288"/>
      <c r="E326" s="289" t="s">
        <v>3</v>
      </c>
      <c r="F326" s="290" t="s">
        <v>380</v>
      </c>
      <c r="G326" s="291"/>
      <c r="H326" s="291"/>
      <c r="I326" s="291"/>
      <c r="J326" s="288"/>
      <c r="K326" s="292">
        <v>-4.8</v>
      </c>
      <c r="L326" s="288"/>
      <c r="M326" s="288"/>
      <c r="N326" s="288"/>
      <c r="O326" s="288"/>
      <c r="P326" s="288"/>
      <c r="Q326" s="288"/>
      <c r="R326" s="293"/>
      <c r="T326" s="295"/>
      <c r="U326" s="288"/>
      <c r="V326" s="288"/>
      <c r="W326" s="288"/>
      <c r="X326" s="288"/>
      <c r="Y326" s="288"/>
      <c r="Z326" s="288"/>
      <c r="AA326" s="296"/>
      <c r="AT326" s="297" t="s">
        <v>155</v>
      </c>
      <c r="AU326" s="297" t="s">
        <v>86</v>
      </c>
      <c r="AV326" s="294" t="s">
        <v>86</v>
      </c>
      <c r="AW326" s="294" t="s">
        <v>32</v>
      </c>
      <c r="AX326" s="294" t="s">
        <v>77</v>
      </c>
      <c r="AY326" s="297" t="s">
        <v>147</v>
      </c>
    </row>
    <row r="327" spans="2:51" s="294" customFormat="1" ht="22.5" customHeight="1" x14ac:dyDescent="0.3">
      <c r="B327" s="287"/>
      <c r="C327" s="288"/>
      <c r="D327" s="288"/>
      <c r="E327" s="289" t="s">
        <v>3</v>
      </c>
      <c r="F327" s="290" t="s">
        <v>381</v>
      </c>
      <c r="G327" s="291"/>
      <c r="H327" s="291"/>
      <c r="I327" s="291"/>
      <c r="J327" s="288"/>
      <c r="K327" s="292">
        <v>-2.4</v>
      </c>
      <c r="L327" s="288"/>
      <c r="M327" s="288"/>
      <c r="N327" s="288"/>
      <c r="O327" s="288"/>
      <c r="P327" s="288"/>
      <c r="Q327" s="288"/>
      <c r="R327" s="293"/>
      <c r="T327" s="295"/>
      <c r="U327" s="288"/>
      <c r="V327" s="288"/>
      <c r="W327" s="288"/>
      <c r="X327" s="288"/>
      <c r="Y327" s="288"/>
      <c r="Z327" s="288"/>
      <c r="AA327" s="296"/>
      <c r="AT327" s="297" t="s">
        <v>155</v>
      </c>
      <c r="AU327" s="297" t="s">
        <v>86</v>
      </c>
      <c r="AV327" s="294" t="s">
        <v>86</v>
      </c>
      <c r="AW327" s="294" t="s">
        <v>32</v>
      </c>
      <c r="AX327" s="294" t="s">
        <v>77</v>
      </c>
      <c r="AY327" s="297" t="s">
        <v>147</v>
      </c>
    </row>
    <row r="328" spans="2:51" s="294" customFormat="1" ht="22.5" customHeight="1" x14ac:dyDescent="0.3">
      <c r="B328" s="287"/>
      <c r="C328" s="288"/>
      <c r="D328" s="288"/>
      <c r="E328" s="289" t="s">
        <v>3</v>
      </c>
      <c r="F328" s="290" t="s">
        <v>381</v>
      </c>
      <c r="G328" s="291"/>
      <c r="H328" s="291"/>
      <c r="I328" s="291"/>
      <c r="J328" s="288"/>
      <c r="K328" s="292">
        <v>-2.4</v>
      </c>
      <c r="L328" s="288"/>
      <c r="M328" s="288"/>
      <c r="N328" s="288"/>
      <c r="O328" s="288"/>
      <c r="P328" s="288"/>
      <c r="Q328" s="288"/>
      <c r="R328" s="293"/>
      <c r="T328" s="295"/>
      <c r="U328" s="288"/>
      <c r="V328" s="288"/>
      <c r="W328" s="288"/>
      <c r="X328" s="288"/>
      <c r="Y328" s="288"/>
      <c r="Z328" s="288"/>
      <c r="AA328" s="296"/>
      <c r="AT328" s="297" t="s">
        <v>155</v>
      </c>
      <c r="AU328" s="297" t="s">
        <v>86</v>
      </c>
      <c r="AV328" s="294" t="s">
        <v>86</v>
      </c>
      <c r="AW328" s="294" t="s">
        <v>32</v>
      </c>
      <c r="AX328" s="294" t="s">
        <v>77</v>
      </c>
      <c r="AY328" s="297" t="s">
        <v>147</v>
      </c>
    </row>
    <row r="329" spans="2:51" s="294" customFormat="1" ht="22.5" customHeight="1" x14ac:dyDescent="0.3">
      <c r="B329" s="287"/>
      <c r="C329" s="288"/>
      <c r="D329" s="288"/>
      <c r="E329" s="289" t="s">
        <v>3</v>
      </c>
      <c r="F329" s="290" t="s">
        <v>382</v>
      </c>
      <c r="G329" s="291"/>
      <c r="H329" s="291"/>
      <c r="I329" s="291"/>
      <c r="J329" s="288"/>
      <c r="K329" s="292">
        <v>-17.600000000000001</v>
      </c>
      <c r="L329" s="288"/>
      <c r="M329" s="288"/>
      <c r="N329" s="288"/>
      <c r="O329" s="288"/>
      <c r="P329" s="288"/>
      <c r="Q329" s="288"/>
      <c r="R329" s="293"/>
      <c r="T329" s="295"/>
      <c r="U329" s="288"/>
      <c r="V329" s="288"/>
      <c r="W329" s="288"/>
      <c r="X329" s="288"/>
      <c r="Y329" s="288"/>
      <c r="Z329" s="288"/>
      <c r="AA329" s="296"/>
      <c r="AT329" s="297" t="s">
        <v>155</v>
      </c>
      <c r="AU329" s="297" t="s">
        <v>86</v>
      </c>
      <c r="AV329" s="294" t="s">
        <v>86</v>
      </c>
      <c r="AW329" s="294" t="s">
        <v>32</v>
      </c>
      <c r="AX329" s="294" t="s">
        <v>77</v>
      </c>
      <c r="AY329" s="297" t="s">
        <v>147</v>
      </c>
    </row>
    <row r="330" spans="2:51" s="294" customFormat="1" ht="22.5" customHeight="1" x14ac:dyDescent="0.3">
      <c r="B330" s="287"/>
      <c r="C330" s="288"/>
      <c r="D330" s="288"/>
      <c r="E330" s="289" t="s">
        <v>3</v>
      </c>
      <c r="F330" s="290" t="s">
        <v>383</v>
      </c>
      <c r="G330" s="291"/>
      <c r="H330" s="291"/>
      <c r="I330" s="291"/>
      <c r="J330" s="288"/>
      <c r="K330" s="292">
        <v>-8</v>
      </c>
      <c r="L330" s="288"/>
      <c r="M330" s="288"/>
      <c r="N330" s="288"/>
      <c r="O330" s="288"/>
      <c r="P330" s="288"/>
      <c r="Q330" s="288"/>
      <c r="R330" s="293"/>
      <c r="T330" s="295"/>
      <c r="U330" s="288"/>
      <c r="V330" s="288"/>
      <c r="W330" s="288"/>
      <c r="X330" s="288"/>
      <c r="Y330" s="288"/>
      <c r="Z330" s="288"/>
      <c r="AA330" s="296"/>
      <c r="AT330" s="297" t="s">
        <v>155</v>
      </c>
      <c r="AU330" s="297" t="s">
        <v>86</v>
      </c>
      <c r="AV330" s="294" t="s">
        <v>86</v>
      </c>
      <c r="AW330" s="294" t="s">
        <v>32</v>
      </c>
      <c r="AX330" s="294" t="s">
        <v>77</v>
      </c>
      <c r="AY330" s="297" t="s">
        <v>147</v>
      </c>
    </row>
    <row r="331" spans="2:51" s="294" customFormat="1" ht="22.5" customHeight="1" x14ac:dyDescent="0.3">
      <c r="B331" s="287"/>
      <c r="C331" s="288"/>
      <c r="D331" s="288"/>
      <c r="E331" s="289" t="s">
        <v>3</v>
      </c>
      <c r="F331" s="290" t="s">
        <v>384</v>
      </c>
      <c r="G331" s="291"/>
      <c r="H331" s="291"/>
      <c r="I331" s="291"/>
      <c r="J331" s="288"/>
      <c r="K331" s="292">
        <v>-3.2</v>
      </c>
      <c r="L331" s="288"/>
      <c r="M331" s="288"/>
      <c r="N331" s="288"/>
      <c r="O331" s="288"/>
      <c r="P331" s="288"/>
      <c r="Q331" s="288"/>
      <c r="R331" s="293"/>
      <c r="T331" s="295"/>
      <c r="U331" s="288"/>
      <c r="V331" s="288"/>
      <c r="W331" s="288"/>
      <c r="X331" s="288"/>
      <c r="Y331" s="288"/>
      <c r="Z331" s="288"/>
      <c r="AA331" s="296"/>
      <c r="AT331" s="297" t="s">
        <v>155</v>
      </c>
      <c r="AU331" s="297" t="s">
        <v>86</v>
      </c>
      <c r="AV331" s="294" t="s">
        <v>86</v>
      </c>
      <c r="AW331" s="294" t="s">
        <v>32</v>
      </c>
      <c r="AX331" s="294" t="s">
        <v>77</v>
      </c>
      <c r="AY331" s="297" t="s">
        <v>147</v>
      </c>
    </row>
    <row r="332" spans="2:51" s="294" customFormat="1" ht="22.5" customHeight="1" x14ac:dyDescent="0.3">
      <c r="B332" s="287"/>
      <c r="C332" s="288"/>
      <c r="D332" s="288"/>
      <c r="E332" s="289" t="s">
        <v>3</v>
      </c>
      <c r="F332" s="290" t="s">
        <v>385</v>
      </c>
      <c r="G332" s="291"/>
      <c r="H332" s="291"/>
      <c r="I332" s="291"/>
      <c r="J332" s="288"/>
      <c r="K332" s="292">
        <v>-3.78</v>
      </c>
      <c r="L332" s="288"/>
      <c r="M332" s="288"/>
      <c r="N332" s="288"/>
      <c r="O332" s="288"/>
      <c r="P332" s="288"/>
      <c r="Q332" s="288"/>
      <c r="R332" s="293"/>
      <c r="T332" s="295"/>
      <c r="U332" s="288"/>
      <c r="V332" s="288"/>
      <c r="W332" s="288"/>
      <c r="X332" s="288"/>
      <c r="Y332" s="288"/>
      <c r="Z332" s="288"/>
      <c r="AA332" s="296"/>
      <c r="AT332" s="297" t="s">
        <v>155</v>
      </c>
      <c r="AU332" s="297" t="s">
        <v>86</v>
      </c>
      <c r="AV332" s="294" t="s">
        <v>86</v>
      </c>
      <c r="AW332" s="294" t="s">
        <v>32</v>
      </c>
      <c r="AX332" s="294" t="s">
        <v>77</v>
      </c>
      <c r="AY332" s="297" t="s">
        <v>147</v>
      </c>
    </row>
    <row r="333" spans="2:51" s="294" customFormat="1" ht="22.5" customHeight="1" x14ac:dyDescent="0.3">
      <c r="B333" s="287"/>
      <c r="C333" s="288"/>
      <c r="D333" s="288"/>
      <c r="E333" s="289" t="s">
        <v>3</v>
      </c>
      <c r="F333" s="290" t="s">
        <v>386</v>
      </c>
      <c r="G333" s="291"/>
      <c r="H333" s="291"/>
      <c r="I333" s="291"/>
      <c r="J333" s="288"/>
      <c r="K333" s="292">
        <v>-3.45</v>
      </c>
      <c r="L333" s="288"/>
      <c r="M333" s="288"/>
      <c r="N333" s="288"/>
      <c r="O333" s="288"/>
      <c r="P333" s="288"/>
      <c r="Q333" s="288"/>
      <c r="R333" s="293"/>
      <c r="T333" s="295"/>
      <c r="U333" s="288"/>
      <c r="V333" s="288"/>
      <c r="W333" s="288"/>
      <c r="X333" s="288"/>
      <c r="Y333" s="288"/>
      <c r="Z333" s="288"/>
      <c r="AA333" s="296"/>
      <c r="AT333" s="297" t="s">
        <v>155</v>
      </c>
      <c r="AU333" s="297" t="s">
        <v>86</v>
      </c>
      <c r="AV333" s="294" t="s">
        <v>86</v>
      </c>
      <c r="AW333" s="294" t="s">
        <v>32</v>
      </c>
      <c r="AX333" s="294" t="s">
        <v>77</v>
      </c>
      <c r="AY333" s="297" t="s">
        <v>147</v>
      </c>
    </row>
    <row r="334" spans="2:51" s="294" customFormat="1" ht="22.5" customHeight="1" x14ac:dyDescent="0.3">
      <c r="B334" s="287"/>
      <c r="C334" s="288"/>
      <c r="D334" s="288"/>
      <c r="E334" s="289" t="s">
        <v>3</v>
      </c>
      <c r="F334" s="290" t="s">
        <v>387</v>
      </c>
      <c r="G334" s="291"/>
      <c r="H334" s="291"/>
      <c r="I334" s="291"/>
      <c r="J334" s="288"/>
      <c r="K334" s="292">
        <v>-1.38</v>
      </c>
      <c r="L334" s="288"/>
      <c r="M334" s="288"/>
      <c r="N334" s="288"/>
      <c r="O334" s="288"/>
      <c r="P334" s="288"/>
      <c r="Q334" s="288"/>
      <c r="R334" s="293"/>
      <c r="T334" s="295"/>
      <c r="U334" s="288"/>
      <c r="V334" s="288"/>
      <c r="W334" s="288"/>
      <c r="X334" s="288"/>
      <c r="Y334" s="288"/>
      <c r="Z334" s="288"/>
      <c r="AA334" s="296"/>
      <c r="AT334" s="297" t="s">
        <v>155</v>
      </c>
      <c r="AU334" s="297" t="s">
        <v>86</v>
      </c>
      <c r="AV334" s="294" t="s">
        <v>86</v>
      </c>
      <c r="AW334" s="294" t="s">
        <v>32</v>
      </c>
      <c r="AX334" s="294" t="s">
        <v>77</v>
      </c>
      <c r="AY334" s="297" t="s">
        <v>147</v>
      </c>
    </row>
    <row r="335" spans="2:51" s="294" customFormat="1" ht="22.5" customHeight="1" x14ac:dyDescent="0.3">
      <c r="B335" s="287"/>
      <c r="C335" s="288"/>
      <c r="D335" s="288"/>
      <c r="E335" s="289" t="s">
        <v>3</v>
      </c>
      <c r="F335" s="290" t="s">
        <v>388</v>
      </c>
      <c r="G335" s="291"/>
      <c r="H335" s="291"/>
      <c r="I335" s="291"/>
      <c r="J335" s="288"/>
      <c r="K335" s="292">
        <v>-1.84</v>
      </c>
      <c r="L335" s="288"/>
      <c r="M335" s="288"/>
      <c r="N335" s="288"/>
      <c r="O335" s="288"/>
      <c r="P335" s="288"/>
      <c r="Q335" s="288"/>
      <c r="R335" s="293"/>
      <c r="T335" s="295"/>
      <c r="U335" s="288"/>
      <c r="V335" s="288"/>
      <c r="W335" s="288"/>
      <c r="X335" s="288"/>
      <c r="Y335" s="288"/>
      <c r="Z335" s="288"/>
      <c r="AA335" s="296"/>
      <c r="AT335" s="297" t="s">
        <v>155</v>
      </c>
      <c r="AU335" s="297" t="s">
        <v>86</v>
      </c>
      <c r="AV335" s="294" t="s">
        <v>86</v>
      </c>
      <c r="AW335" s="294" t="s">
        <v>32</v>
      </c>
      <c r="AX335" s="294" t="s">
        <v>77</v>
      </c>
      <c r="AY335" s="297" t="s">
        <v>147</v>
      </c>
    </row>
    <row r="336" spans="2:51" s="316" customFormat="1" ht="22.5" customHeight="1" x14ac:dyDescent="0.3">
      <c r="B336" s="309"/>
      <c r="C336" s="310"/>
      <c r="D336" s="310"/>
      <c r="E336" s="311" t="s">
        <v>3</v>
      </c>
      <c r="F336" s="312" t="s">
        <v>321</v>
      </c>
      <c r="G336" s="313"/>
      <c r="H336" s="313"/>
      <c r="I336" s="313"/>
      <c r="J336" s="310"/>
      <c r="K336" s="314">
        <v>1604.7940000000001</v>
      </c>
      <c r="L336" s="310"/>
      <c r="M336" s="310"/>
      <c r="N336" s="310"/>
      <c r="O336" s="310"/>
      <c r="P336" s="310"/>
      <c r="Q336" s="310"/>
      <c r="R336" s="315"/>
      <c r="T336" s="317"/>
      <c r="U336" s="310"/>
      <c r="V336" s="310"/>
      <c r="W336" s="310"/>
      <c r="X336" s="310"/>
      <c r="Y336" s="310"/>
      <c r="Z336" s="310"/>
      <c r="AA336" s="318"/>
      <c r="AT336" s="319" t="s">
        <v>155</v>
      </c>
      <c r="AU336" s="319" t="s">
        <v>86</v>
      </c>
      <c r="AV336" s="316" t="s">
        <v>164</v>
      </c>
      <c r="AW336" s="316" t="s">
        <v>32</v>
      </c>
      <c r="AX336" s="316" t="s">
        <v>77</v>
      </c>
      <c r="AY336" s="319" t="s">
        <v>147</v>
      </c>
    </row>
    <row r="337" spans="2:65" s="305" customFormat="1" ht="22.5" customHeight="1" x14ac:dyDescent="0.3">
      <c r="B337" s="298"/>
      <c r="C337" s="299"/>
      <c r="D337" s="299"/>
      <c r="E337" s="300" t="s">
        <v>3</v>
      </c>
      <c r="F337" s="301" t="s">
        <v>157</v>
      </c>
      <c r="G337" s="302"/>
      <c r="H337" s="302"/>
      <c r="I337" s="302"/>
      <c r="J337" s="299"/>
      <c r="K337" s="303">
        <v>3210.5549999999998</v>
      </c>
      <c r="L337" s="299"/>
      <c r="M337" s="299"/>
      <c r="N337" s="299"/>
      <c r="O337" s="299"/>
      <c r="P337" s="299"/>
      <c r="Q337" s="299"/>
      <c r="R337" s="304"/>
      <c r="T337" s="306"/>
      <c r="U337" s="299"/>
      <c r="V337" s="299"/>
      <c r="W337" s="299"/>
      <c r="X337" s="299"/>
      <c r="Y337" s="299"/>
      <c r="Z337" s="299"/>
      <c r="AA337" s="307"/>
      <c r="AT337" s="308" t="s">
        <v>155</v>
      </c>
      <c r="AU337" s="308" t="s">
        <v>86</v>
      </c>
      <c r="AV337" s="305" t="s">
        <v>152</v>
      </c>
      <c r="AW337" s="305" t="s">
        <v>32</v>
      </c>
      <c r="AX337" s="305" t="s">
        <v>33</v>
      </c>
      <c r="AY337" s="308" t="s">
        <v>147</v>
      </c>
    </row>
    <row r="338" spans="2:65" s="162" customFormat="1" ht="31.5" customHeight="1" x14ac:dyDescent="0.3">
      <c r="B338" s="163"/>
      <c r="C338" s="322" t="s">
        <v>389</v>
      </c>
      <c r="D338" s="322" t="s">
        <v>217</v>
      </c>
      <c r="E338" s="323" t="s">
        <v>218</v>
      </c>
      <c r="F338" s="324" t="s">
        <v>219</v>
      </c>
      <c r="G338" s="325"/>
      <c r="H338" s="325"/>
      <c r="I338" s="325"/>
      <c r="J338" s="326" t="s">
        <v>151</v>
      </c>
      <c r="K338" s="327">
        <v>3274.7660000000001</v>
      </c>
      <c r="L338" s="341"/>
      <c r="M338" s="342"/>
      <c r="N338" s="328">
        <f>ROUND(L338*K338,2)</f>
        <v>0</v>
      </c>
      <c r="O338" s="267"/>
      <c r="P338" s="267"/>
      <c r="Q338" s="267"/>
      <c r="R338" s="168"/>
      <c r="T338" s="271" t="s">
        <v>3</v>
      </c>
      <c r="U338" s="272" t="s">
        <v>42</v>
      </c>
      <c r="V338" s="273">
        <v>0</v>
      </c>
      <c r="W338" s="273">
        <f>V338*K338</f>
        <v>0</v>
      </c>
      <c r="X338" s="273">
        <v>1.7999999999999999E-2</v>
      </c>
      <c r="Y338" s="273">
        <f>X338*K338</f>
        <v>58.945788</v>
      </c>
      <c r="Z338" s="273">
        <v>0</v>
      </c>
      <c r="AA338" s="274">
        <f>Z338*K338</f>
        <v>0</v>
      </c>
      <c r="AR338" s="150" t="s">
        <v>192</v>
      </c>
      <c r="AT338" s="150" t="s">
        <v>217</v>
      </c>
      <c r="AU338" s="150" t="s">
        <v>86</v>
      </c>
      <c r="AY338" s="150" t="s">
        <v>147</v>
      </c>
      <c r="BE338" s="275">
        <f>IF(U338="základní",N338,0)</f>
        <v>0</v>
      </c>
      <c r="BF338" s="275">
        <f>IF(U338="snížená",N338,0)</f>
        <v>0</v>
      </c>
      <c r="BG338" s="275">
        <f>IF(U338="zákl. přenesená",N338,0)</f>
        <v>0</v>
      </c>
      <c r="BH338" s="275">
        <f>IF(U338="sníž. přenesená",N338,0)</f>
        <v>0</v>
      </c>
      <c r="BI338" s="275">
        <f>IF(U338="nulová",N338,0)</f>
        <v>0</v>
      </c>
      <c r="BJ338" s="150" t="s">
        <v>33</v>
      </c>
      <c r="BK338" s="275">
        <f>ROUND(L338*K338,2)</f>
        <v>0</v>
      </c>
      <c r="BL338" s="150" t="s">
        <v>152</v>
      </c>
      <c r="BM338" s="150" t="s">
        <v>390</v>
      </c>
    </row>
    <row r="339" spans="2:65" s="162" customFormat="1" ht="31.5" customHeight="1" x14ac:dyDescent="0.3">
      <c r="B339" s="163"/>
      <c r="C339" s="264" t="s">
        <v>391</v>
      </c>
      <c r="D339" s="264" t="s">
        <v>148</v>
      </c>
      <c r="E339" s="265" t="s">
        <v>392</v>
      </c>
      <c r="F339" s="266" t="s">
        <v>393</v>
      </c>
      <c r="G339" s="267"/>
      <c r="H339" s="267"/>
      <c r="I339" s="267"/>
      <c r="J339" s="268" t="s">
        <v>151</v>
      </c>
      <c r="K339" s="269">
        <v>881.44200000000001</v>
      </c>
      <c r="L339" s="339"/>
      <c r="M339" s="340"/>
      <c r="N339" s="270">
        <f>ROUND(L339*K339,2)</f>
        <v>0</v>
      </c>
      <c r="O339" s="267"/>
      <c r="P339" s="267"/>
      <c r="Q339" s="267"/>
      <c r="R339" s="168"/>
      <c r="T339" s="271" t="s">
        <v>3</v>
      </c>
      <c r="U339" s="272" t="s">
        <v>42</v>
      </c>
      <c r="V339" s="273">
        <v>8.0000000000000002E-3</v>
      </c>
      <c r="W339" s="273">
        <f>V339*K339</f>
        <v>7.0515360000000005</v>
      </c>
      <c r="X339" s="273">
        <v>6.0000000000000002E-5</v>
      </c>
      <c r="Y339" s="273">
        <f>X339*K339</f>
        <v>5.2886519999999999E-2</v>
      </c>
      <c r="Z339" s="273">
        <v>0</v>
      </c>
      <c r="AA339" s="274">
        <f>Z339*K339</f>
        <v>0</v>
      </c>
      <c r="AR339" s="150" t="s">
        <v>152</v>
      </c>
      <c r="AT339" s="150" t="s">
        <v>148</v>
      </c>
      <c r="AU339" s="150" t="s">
        <v>86</v>
      </c>
      <c r="AY339" s="150" t="s">
        <v>147</v>
      </c>
      <c r="BE339" s="275">
        <f>IF(U339="základní",N339,0)</f>
        <v>0</v>
      </c>
      <c r="BF339" s="275">
        <f>IF(U339="snížená",N339,0)</f>
        <v>0</v>
      </c>
      <c r="BG339" s="275">
        <f>IF(U339="zákl. přenesená",N339,0)</f>
        <v>0</v>
      </c>
      <c r="BH339" s="275">
        <f>IF(U339="sníž. přenesená",N339,0)</f>
        <v>0</v>
      </c>
      <c r="BI339" s="275">
        <f>IF(U339="nulová",N339,0)</f>
        <v>0</v>
      </c>
      <c r="BJ339" s="150" t="s">
        <v>33</v>
      </c>
      <c r="BK339" s="275">
        <f>ROUND(L339*K339,2)</f>
        <v>0</v>
      </c>
      <c r="BL339" s="150" t="s">
        <v>152</v>
      </c>
      <c r="BM339" s="150" t="s">
        <v>394</v>
      </c>
    </row>
    <row r="340" spans="2:65" s="294" customFormat="1" ht="22.5" customHeight="1" x14ac:dyDescent="0.3">
      <c r="B340" s="287"/>
      <c r="C340" s="288"/>
      <c r="D340" s="288"/>
      <c r="E340" s="289" t="s">
        <v>3</v>
      </c>
      <c r="F340" s="321" t="s">
        <v>327</v>
      </c>
      <c r="G340" s="291"/>
      <c r="H340" s="291"/>
      <c r="I340" s="291"/>
      <c r="J340" s="288"/>
      <c r="K340" s="292">
        <v>527.01599999999996</v>
      </c>
      <c r="L340" s="288"/>
      <c r="M340" s="288"/>
      <c r="N340" s="288"/>
      <c r="O340" s="288"/>
      <c r="P340" s="288"/>
      <c r="Q340" s="288"/>
      <c r="R340" s="293"/>
      <c r="T340" s="295"/>
      <c r="U340" s="288"/>
      <c r="V340" s="288"/>
      <c r="W340" s="288"/>
      <c r="X340" s="288"/>
      <c r="Y340" s="288"/>
      <c r="Z340" s="288"/>
      <c r="AA340" s="296"/>
      <c r="AT340" s="297" t="s">
        <v>155</v>
      </c>
      <c r="AU340" s="297" t="s">
        <v>86</v>
      </c>
      <c r="AV340" s="294" t="s">
        <v>86</v>
      </c>
      <c r="AW340" s="294" t="s">
        <v>32</v>
      </c>
      <c r="AX340" s="294" t="s">
        <v>77</v>
      </c>
      <c r="AY340" s="297" t="s">
        <v>147</v>
      </c>
    </row>
    <row r="341" spans="2:65" s="316" customFormat="1" ht="22.5" customHeight="1" x14ac:dyDescent="0.3">
      <c r="B341" s="309"/>
      <c r="C341" s="310"/>
      <c r="D341" s="310"/>
      <c r="E341" s="311" t="s">
        <v>3</v>
      </c>
      <c r="F341" s="312" t="s">
        <v>395</v>
      </c>
      <c r="G341" s="313"/>
      <c r="H341" s="313"/>
      <c r="I341" s="313"/>
      <c r="J341" s="310"/>
      <c r="K341" s="314">
        <v>527.01599999999996</v>
      </c>
      <c r="L341" s="310"/>
      <c r="M341" s="310"/>
      <c r="N341" s="310"/>
      <c r="O341" s="310"/>
      <c r="P341" s="310"/>
      <c r="Q341" s="310"/>
      <c r="R341" s="315"/>
      <c r="T341" s="317"/>
      <c r="U341" s="310"/>
      <c r="V341" s="310"/>
      <c r="W341" s="310"/>
      <c r="X341" s="310"/>
      <c r="Y341" s="310"/>
      <c r="Z341" s="310"/>
      <c r="AA341" s="318"/>
      <c r="AT341" s="319" t="s">
        <v>155</v>
      </c>
      <c r="AU341" s="319" t="s">
        <v>86</v>
      </c>
      <c r="AV341" s="316" t="s">
        <v>164</v>
      </c>
      <c r="AW341" s="316" t="s">
        <v>32</v>
      </c>
      <c r="AX341" s="316" t="s">
        <v>77</v>
      </c>
      <c r="AY341" s="319" t="s">
        <v>147</v>
      </c>
    </row>
    <row r="342" spans="2:65" s="294" customFormat="1" ht="22.5" customHeight="1" x14ac:dyDescent="0.3">
      <c r="B342" s="287"/>
      <c r="C342" s="288"/>
      <c r="D342" s="288"/>
      <c r="E342" s="289" t="s">
        <v>3</v>
      </c>
      <c r="F342" s="290" t="s">
        <v>396</v>
      </c>
      <c r="G342" s="291"/>
      <c r="H342" s="291"/>
      <c r="I342" s="291"/>
      <c r="J342" s="288"/>
      <c r="K342" s="292">
        <v>226.33099999999999</v>
      </c>
      <c r="L342" s="288"/>
      <c r="M342" s="288"/>
      <c r="N342" s="288"/>
      <c r="O342" s="288"/>
      <c r="P342" s="288"/>
      <c r="Q342" s="288"/>
      <c r="R342" s="293"/>
      <c r="T342" s="295"/>
      <c r="U342" s="288"/>
      <c r="V342" s="288"/>
      <c r="W342" s="288"/>
      <c r="X342" s="288"/>
      <c r="Y342" s="288"/>
      <c r="Z342" s="288"/>
      <c r="AA342" s="296"/>
      <c r="AT342" s="297" t="s">
        <v>155</v>
      </c>
      <c r="AU342" s="297" t="s">
        <v>86</v>
      </c>
      <c r="AV342" s="294" t="s">
        <v>86</v>
      </c>
      <c r="AW342" s="294" t="s">
        <v>32</v>
      </c>
      <c r="AX342" s="294" t="s">
        <v>77</v>
      </c>
      <c r="AY342" s="297" t="s">
        <v>147</v>
      </c>
    </row>
    <row r="343" spans="2:65" s="316" customFormat="1" ht="22.5" customHeight="1" x14ac:dyDescent="0.3">
      <c r="B343" s="309"/>
      <c r="C343" s="310"/>
      <c r="D343" s="310"/>
      <c r="E343" s="311" t="s">
        <v>3</v>
      </c>
      <c r="F343" s="312" t="s">
        <v>397</v>
      </c>
      <c r="G343" s="313"/>
      <c r="H343" s="313"/>
      <c r="I343" s="313"/>
      <c r="J343" s="310"/>
      <c r="K343" s="314">
        <v>226.33099999999999</v>
      </c>
      <c r="L343" s="310"/>
      <c r="M343" s="310"/>
      <c r="N343" s="310"/>
      <c r="O343" s="310"/>
      <c r="P343" s="310"/>
      <c r="Q343" s="310"/>
      <c r="R343" s="315"/>
      <c r="T343" s="317"/>
      <c r="U343" s="310"/>
      <c r="V343" s="310"/>
      <c r="W343" s="310"/>
      <c r="X343" s="310"/>
      <c r="Y343" s="310"/>
      <c r="Z343" s="310"/>
      <c r="AA343" s="318"/>
      <c r="AT343" s="319" t="s">
        <v>155</v>
      </c>
      <c r="AU343" s="319" t="s">
        <v>86</v>
      </c>
      <c r="AV343" s="316" t="s">
        <v>164</v>
      </c>
      <c r="AW343" s="316" t="s">
        <v>32</v>
      </c>
      <c r="AX343" s="316" t="s">
        <v>77</v>
      </c>
      <c r="AY343" s="319" t="s">
        <v>147</v>
      </c>
    </row>
    <row r="344" spans="2:65" s="283" customFormat="1" ht="22.5" customHeight="1" x14ac:dyDescent="0.3">
      <c r="B344" s="276"/>
      <c r="C344" s="277"/>
      <c r="D344" s="277"/>
      <c r="E344" s="278" t="s">
        <v>3</v>
      </c>
      <c r="F344" s="320" t="s">
        <v>398</v>
      </c>
      <c r="G344" s="280"/>
      <c r="H344" s="280"/>
      <c r="I344" s="280"/>
      <c r="J344" s="277"/>
      <c r="K344" s="281" t="s">
        <v>3</v>
      </c>
      <c r="L344" s="277"/>
      <c r="M344" s="277"/>
      <c r="N344" s="277"/>
      <c r="O344" s="277"/>
      <c r="P344" s="277"/>
      <c r="Q344" s="277"/>
      <c r="R344" s="282"/>
      <c r="T344" s="284"/>
      <c r="U344" s="277"/>
      <c r="V344" s="277"/>
      <c r="W344" s="277"/>
      <c r="X344" s="277"/>
      <c r="Y344" s="277"/>
      <c r="Z344" s="277"/>
      <c r="AA344" s="285"/>
      <c r="AT344" s="286" t="s">
        <v>155</v>
      </c>
      <c r="AU344" s="286" t="s">
        <v>86</v>
      </c>
      <c r="AV344" s="283" t="s">
        <v>33</v>
      </c>
      <c r="AW344" s="283" t="s">
        <v>32</v>
      </c>
      <c r="AX344" s="283" t="s">
        <v>77</v>
      </c>
      <c r="AY344" s="286" t="s">
        <v>147</v>
      </c>
    </row>
    <row r="345" spans="2:65" s="294" customFormat="1" ht="31.5" customHeight="1" x14ac:dyDescent="0.3">
      <c r="B345" s="287"/>
      <c r="C345" s="288"/>
      <c r="D345" s="288"/>
      <c r="E345" s="289" t="s">
        <v>3</v>
      </c>
      <c r="F345" s="290" t="s">
        <v>399</v>
      </c>
      <c r="G345" s="291"/>
      <c r="H345" s="291"/>
      <c r="I345" s="291"/>
      <c r="J345" s="288"/>
      <c r="K345" s="292">
        <v>29.59</v>
      </c>
      <c r="L345" s="288"/>
      <c r="M345" s="288"/>
      <c r="N345" s="288"/>
      <c r="O345" s="288"/>
      <c r="P345" s="288"/>
      <c r="Q345" s="288"/>
      <c r="R345" s="293"/>
      <c r="T345" s="295"/>
      <c r="U345" s="288"/>
      <c r="V345" s="288"/>
      <c r="W345" s="288"/>
      <c r="X345" s="288"/>
      <c r="Y345" s="288"/>
      <c r="Z345" s="288"/>
      <c r="AA345" s="296"/>
      <c r="AT345" s="297" t="s">
        <v>155</v>
      </c>
      <c r="AU345" s="297" t="s">
        <v>86</v>
      </c>
      <c r="AV345" s="294" t="s">
        <v>86</v>
      </c>
      <c r="AW345" s="294" t="s">
        <v>32</v>
      </c>
      <c r="AX345" s="294" t="s">
        <v>77</v>
      </c>
      <c r="AY345" s="297" t="s">
        <v>147</v>
      </c>
    </row>
    <row r="346" spans="2:65" s="294" customFormat="1" ht="22.5" customHeight="1" x14ac:dyDescent="0.3">
      <c r="B346" s="287"/>
      <c r="C346" s="288"/>
      <c r="D346" s="288"/>
      <c r="E346" s="289" t="s">
        <v>3</v>
      </c>
      <c r="F346" s="290" t="s">
        <v>400</v>
      </c>
      <c r="G346" s="291"/>
      <c r="H346" s="291"/>
      <c r="I346" s="291"/>
      <c r="J346" s="288"/>
      <c r="K346" s="292">
        <v>-0.875</v>
      </c>
      <c r="L346" s="288"/>
      <c r="M346" s="288"/>
      <c r="N346" s="288"/>
      <c r="O346" s="288"/>
      <c r="P346" s="288"/>
      <c r="Q346" s="288"/>
      <c r="R346" s="293"/>
      <c r="T346" s="295"/>
      <c r="U346" s="288"/>
      <c r="V346" s="288"/>
      <c r="W346" s="288"/>
      <c r="X346" s="288"/>
      <c r="Y346" s="288"/>
      <c r="Z346" s="288"/>
      <c r="AA346" s="296"/>
      <c r="AT346" s="297" t="s">
        <v>155</v>
      </c>
      <c r="AU346" s="297" t="s">
        <v>86</v>
      </c>
      <c r="AV346" s="294" t="s">
        <v>86</v>
      </c>
      <c r="AW346" s="294" t="s">
        <v>32</v>
      </c>
      <c r="AX346" s="294" t="s">
        <v>77</v>
      </c>
      <c r="AY346" s="297" t="s">
        <v>147</v>
      </c>
    </row>
    <row r="347" spans="2:65" s="294" customFormat="1" ht="44.25" customHeight="1" x14ac:dyDescent="0.3">
      <c r="B347" s="287"/>
      <c r="C347" s="288"/>
      <c r="D347" s="288"/>
      <c r="E347" s="289" t="s">
        <v>3</v>
      </c>
      <c r="F347" s="290" t="s">
        <v>401</v>
      </c>
      <c r="G347" s="291"/>
      <c r="H347" s="291"/>
      <c r="I347" s="291"/>
      <c r="J347" s="288"/>
      <c r="K347" s="292">
        <v>58.691000000000003</v>
      </c>
      <c r="L347" s="288"/>
      <c r="M347" s="288"/>
      <c r="N347" s="288"/>
      <c r="O347" s="288"/>
      <c r="P347" s="288"/>
      <c r="Q347" s="288"/>
      <c r="R347" s="293"/>
      <c r="T347" s="295"/>
      <c r="U347" s="288"/>
      <c r="V347" s="288"/>
      <c r="W347" s="288"/>
      <c r="X347" s="288"/>
      <c r="Y347" s="288"/>
      <c r="Z347" s="288"/>
      <c r="AA347" s="296"/>
      <c r="AT347" s="297" t="s">
        <v>155</v>
      </c>
      <c r="AU347" s="297" t="s">
        <v>86</v>
      </c>
      <c r="AV347" s="294" t="s">
        <v>86</v>
      </c>
      <c r="AW347" s="294" t="s">
        <v>32</v>
      </c>
      <c r="AX347" s="294" t="s">
        <v>77</v>
      </c>
      <c r="AY347" s="297" t="s">
        <v>147</v>
      </c>
    </row>
    <row r="348" spans="2:65" s="294" customFormat="1" ht="31.5" customHeight="1" x14ac:dyDescent="0.3">
      <c r="B348" s="287"/>
      <c r="C348" s="288"/>
      <c r="D348" s="288"/>
      <c r="E348" s="289" t="s">
        <v>3</v>
      </c>
      <c r="F348" s="290" t="s">
        <v>402</v>
      </c>
      <c r="G348" s="291"/>
      <c r="H348" s="291"/>
      <c r="I348" s="291"/>
      <c r="J348" s="288"/>
      <c r="K348" s="292">
        <v>43.779000000000003</v>
      </c>
      <c r="L348" s="288"/>
      <c r="M348" s="288"/>
      <c r="N348" s="288"/>
      <c r="O348" s="288"/>
      <c r="P348" s="288"/>
      <c r="Q348" s="288"/>
      <c r="R348" s="293"/>
      <c r="T348" s="295"/>
      <c r="U348" s="288"/>
      <c r="V348" s="288"/>
      <c r="W348" s="288"/>
      <c r="X348" s="288"/>
      <c r="Y348" s="288"/>
      <c r="Z348" s="288"/>
      <c r="AA348" s="296"/>
      <c r="AT348" s="297" t="s">
        <v>155</v>
      </c>
      <c r="AU348" s="297" t="s">
        <v>86</v>
      </c>
      <c r="AV348" s="294" t="s">
        <v>86</v>
      </c>
      <c r="AW348" s="294" t="s">
        <v>32</v>
      </c>
      <c r="AX348" s="294" t="s">
        <v>77</v>
      </c>
      <c r="AY348" s="297" t="s">
        <v>147</v>
      </c>
    </row>
    <row r="349" spans="2:65" s="294" customFormat="1" ht="22.5" customHeight="1" x14ac:dyDescent="0.3">
      <c r="B349" s="287"/>
      <c r="C349" s="288"/>
      <c r="D349" s="288"/>
      <c r="E349" s="289" t="s">
        <v>3</v>
      </c>
      <c r="F349" s="290" t="s">
        <v>403</v>
      </c>
      <c r="G349" s="291"/>
      <c r="H349" s="291"/>
      <c r="I349" s="291"/>
      <c r="J349" s="288"/>
      <c r="K349" s="292">
        <v>3.81</v>
      </c>
      <c r="L349" s="288"/>
      <c r="M349" s="288"/>
      <c r="N349" s="288"/>
      <c r="O349" s="288"/>
      <c r="P349" s="288"/>
      <c r="Q349" s="288"/>
      <c r="R349" s="293"/>
      <c r="T349" s="295"/>
      <c r="U349" s="288"/>
      <c r="V349" s="288"/>
      <c r="W349" s="288"/>
      <c r="X349" s="288"/>
      <c r="Y349" s="288"/>
      <c r="Z349" s="288"/>
      <c r="AA349" s="296"/>
      <c r="AT349" s="297" t="s">
        <v>155</v>
      </c>
      <c r="AU349" s="297" t="s">
        <v>86</v>
      </c>
      <c r="AV349" s="294" t="s">
        <v>86</v>
      </c>
      <c r="AW349" s="294" t="s">
        <v>32</v>
      </c>
      <c r="AX349" s="294" t="s">
        <v>77</v>
      </c>
      <c r="AY349" s="297" t="s">
        <v>147</v>
      </c>
    </row>
    <row r="350" spans="2:65" s="294" customFormat="1" ht="44.25" customHeight="1" x14ac:dyDescent="0.3">
      <c r="B350" s="287"/>
      <c r="C350" s="288"/>
      <c r="D350" s="288"/>
      <c r="E350" s="289" t="s">
        <v>3</v>
      </c>
      <c r="F350" s="290" t="s">
        <v>404</v>
      </c>
      <c r="G350" s="291"/>
      <c r="H350" s="291"/>
      <c r="I350" s="291"/>
      <c r="J350" s="288"/>
      <c r="K350" s="292">
        <v>-6.9</v>
      </c>
      <c r="L350" s="288"/>
      <c r="M350" s="288"/>
      <c r="N350" s="288"/>
      <c r="O350" s="288"/>
      <c r="P350" s="288"/>
      <c r="Q350" s="288"/>
      <c r="R350" s="293"/>
      <c r="T350" s="295"/>
      <c r="U350" s="288"/>
      <c r="V350" s="288"/>
      <c r="W350" s="288"/>
      <c r="X350" s="288"/>
      <c r="Y350" s="288"/>
      <c r="Z350" s="288"/>
      <c r="AA350" s="296"/>
      <c r="AT350" s="297" t="s">
        <v>155</v>
      </c>
      <c r="AU350" s="297" t="s">
        <v>86</v>
      </c>
      <c r="AV350" s="294" t="s">
        <v>86</v>
      </c>
      <c r="AW350" s="294" t="s">
        <v>32</v>
      </c>
      <c r="AX350" s="294" t="s">
        <v>77</v>
      </c>
      <c r="AY350" s="297" t="s">
        <v>147</v>
      </c>
    </row>
    <row r="351" spans="2:65" s="316" customFormat="1" ht="22.5" customHeight="1" x14ac:dyDescent="0.3">
      <c r="B351" s="309"/>
      <c r="C351" s="310"/>
      <c r="D351" s="310"/>
      <c r="E351" s="311" t="s">
        <v>3</v>
      </c>
      <c r="F351" s="312" t="s">
        <v>405</v>
      </c>
      <c r="G351" s="313"/>
      <c r="H351" s="313"/>
      <c r="I351" s="313"/>
      <c r="J351" s="310"/>
      <c r="K351" s="314">
        <v>128.095</v>
      </c>
      <c r="L351" s="310"/>
      <c r="M351" s="310"/>
      <c r="N351" s="310"/>
      <c r="O351" s="310"/>
      <c r="P351" s="310"/>
      <c r="Q351" s="310"/>
      <c r="R351" s="315"/>
      <c r="T351" s="317"/>
      <c r="U351" s="310"/>
      <c r="V351" s="310"/>
      <c r="W351" s="310"/>
      <c r="X351" s="310"/>
      <c r="Y351" s="310"/>
      <c r="Z351" s="310"/>
      <c r="AA351" s="318"/>
      <c r="AT351" s="319" t="s">
        <v>155</v>
      </c>
      <c r="AU351" s="319" t="s">
        <v>86</v>
      </c>
      <c r="AV351" s="316" t="s">
        <v>164</v>
      </c>
      <c r="AW351" s="316" t="s">
        <v>32</v>
      </c>
      <c r="AX351" s="316" t="s">
        <v>77</v>
      </c>
      <c r="AY351" s="319" t="s">
        <v>147</v>
      </c>
    </row>
    <row r="352" spans="2:65" s="305" customFormat="1" ht="22.5" customHeight="1" x14ac:dyDescent="0.3">
      <c r="B352" s="298"/>
      <c r="C352" s="299"/>
      <c r="D352" s="299"/>
      <c r="E352" s="300" t="s">
        <v>3</v>
      </c>
      <c r="F352" s="301" t="s">
        <v>157</v>
      </c>
      <c r="G352" s="302"/>
      <c r="H352" s="302"/>
      <c r="I352" s="302"/>
      <c r="J352" s="299"/>
      <c r="K352" s="303">
        <v>881.44200000000001</v>
      </c>
      <c r="L352" s="299"/>
      <c r="M352" s="299"/>
      <c r="N352" s="299"/>
      <c r="O352" s="299"/>
      <c r="P352" s="299"/>
      <c r="Q352" s="299"/>
      <c r="R352" s="304"/>
      <c r="T352" s="306"/>
      <c r="U352" s="299"/>
      <c r="V352" s="299"/>
      <c r="W352" s="299"/>
      <c r="X352" s="299"/>
      <c r="Y352" s="299"/>
      <c r="Z352" s="299"/>
      <c r="AA352" s="307"/>
      <c r="AT352" s="308" t="s">
        <v>155</v>
      </c>
      <c r="AU352" s="308" t="s">
        <v>86</v>
      </c>
      <c r="AV352" s="305" t="s">
        <v>152</v>
      </c>
      <c r="AW352" s="305" t="s">
        <v>32</v>
      </c>
      <c r="AX352" s="305" t="s">
        <v>33</v>
      </c>
      <c r="AY352" s="308" t="s">
        <v>147</v>
      </c>
    </row>
    <row r="353" spans="2:65" s="162" customFormat="1" ht="31.5" customHeight="1" x14ac:dyDescent="0.3">
      <c r="B353" s="163"/>
      <c r="C353" s="264" t="s">
        <v>406</v>
      </c>
      <c r="D353" s="264" t="s">
        <v>148</v>
      </c>
      <c r="E353" s="265" t="s">
        <v>407</v>
      </c>
      <c r="F353" s="266" t="s">
        <v>408</v>
      </c>
      <c r="G353" s="267"/>
      <c r="H353" s="267"/>
      <c r="I353" s="267"/>
      <c r="J353" s="268" t="s">
        <v>151</v>
      </c>
      <c r="K353" s="269">
        <v>3210.5549999999998</v>
      </c>
      <c r="L353" s="339"/>
      <c r="M353" s="340"/>
      <c r="N353" s="270">
        <f>ROUND(L353*K353,2)</f>
        <v>0</v>
      </c>
      <c r="O353" s="267"/>
      <c r="P353" s="267"/>
      <c r="Q353" s="267"/>
      <c r="R353" s="168"/>
      <c r="T353" s="271" t="s">
        <v>3</v>
      </c>
      <c r="U353" s="272" t="s">
        <v>42</v>
      </c>
      <c r="V353" s="273">
        <v>8.0000000000000002E-3</v>
      </c>
      <c r="W353" s="273">
        <f>V353*K353</f>
        <v>25.684439999999999</v>
      </c>
      <c r="X353" s="273">
        <v>6.0000000000000002E-5</v>
      </c>
      <c r="Y353" s="273">
        <f>X353*K353</f>
        <v>0.19263330000000001</v>
      </c>
      <c r="Z353" s="273">
        <v>0</v>
      </c>
      <c r="AA353" s="274">
        <f>Z353*K353</f>
        <v>0</v>
      </c>
      <c r="AR353" s="150" t="s">
        <v>152</v>
      </c>
      <c r="AT353" s="150" t="s">
        <v>148</v>
      </c>
      <c r="AU353" s="150" t="s">
        <v>86</v>
      </c>
      <c r="AY353" s="150" t="s">
        <v>147</v>
      </c>
      <c r="BE353" s="275">
        <f>IF(U353="základní",N353,0)</f>
        <v>0</v>
      </c>
      <c r="BF353" s="275">
        <f>IF(U353="snížená",N353,0)</f>
        <v>0</v>
      </c>
      <c r="BG353" s="275">
        <f>IF(U353="zákl. přenesená",N353,0)</f>
        <v>0</v>
      </c>
      <c r="BH353" s="275">
        <f>IF(U353="sníž. přenesená",N353,0)</f>
        <v>0</v>
      </c>
      <c r="BI353" s="275">
        <f>IF(U353="nulová",N353,0)</f>
        <v>0</v>
      </c>
      <c r="BJ353" s="150" t="s">
        <v>33</v>
      </c>
      <c r="BK353" s="275">
        <f>ROUND(L353*K353,2)</f>
        <v>0</v>
      </c>
      <c r="BL353" s="150" t="s">
        <v>152</v>
      </c>
      <c r="BM353" s="150" t="s">
        <v>409</v>
      </c>
    </row>
    <row r="354" spans="2:65" s="162" customFormat="1" ht="44.25" customHeight="1" x14ac:dyDescent="0.3">
      <c r="B354" s="163"/>
      <c r="C354" s="264" t="s">
        <v>410</v>
      </c>
      <c r="D354" s="264" t="s">
        <v>148</v>
      </c>
      <c r="E354" s="265" t="s">
        <v>411</v>
      </c>
      <c r="F354" s="266" t="s">
        <v>412</v>
      </c>
      <c r="G354" s="267"/>
      <c r="H354" s="267"/>
      <c r="I354" s="267"/>
      <c r="J354" s="268" t="s">
        <v>151</v>
      </c>
      <c r="K354" s="269">
        <v>3311.1790000000001</v>
      </c>
      <c r="L354" s="339"/>
      <c r="M354" s="340"/>
      <c r="N354" s="270">
        <f>ROUND(L354*K354,2)</f>
        <v>0</v>
      </c>
      <c r="O354" s="267"/>
      <c r="P354" s="267"/>
      <c r="Q354" s="267"/>
      <c r="R354" s="168"/>
      <c r="T354" s="271" t="s">
        <v>3</v>
      </c>
      <c r="U354" s="272" t="s">
        <v>42</v>
      </c>
      <c r="V354" s="273">
        <v>0</v>
      </c>
      <c r="W354" s="273">
        <f>V354*K354</f>
        <v>0</v>
      </c>
      <c r="X354" s="273">
        <v>0</v>
      </c>
      <c r="Y354" s="273">
        <f>X354*K354</f>
        <v>0</v>
      </c>
      <c r="Z354" s="273">
        <v>0</v>
      </c>
      <c r="AA354" s="274">
        <f>Z354*K354</f>
        <v>0</v>
      </c>
      <c r="AR354" s="150" t="s">
        <v>152</v>
      </c>
      <c r="AT354" s="150" t="s">
        <v>148</v>
      </c>
      <c r="AU354" s="150" t="s">
        <v>86</v>
      </c>
      <c r="AY354" s="150" t="s">
        <v>147</v>
      </c>
      <c r="BE354" s="275">
        <f>IF(U354="základní",N354,0)</f>
        <v>0</v>
      </c>
      <c r="BF354" s="275">
        <f>IF(U354="snížená",N354,0)</f>
        <v>0</v>
      </c>
      <c r="BG354" s="275">
        <f>IF(U354="zákl. přenesená",N354,0)</f>
        <v>0</v>
      </c>
      <c r="BH354" s="275">
        <f>IF(U354="sníž. přenesená",N354,0)</f>
        <v>0</v>
      </c>
      <c r="BI354" s="275">
        <f>IF(U354="nulová",N354,0)</f>
        <v>0</v>
      </c>
      <c r="BJ354" s="150" t="s">
        <v>33</v>
      </c>
      <c r="BK354" s="275">
        <f>ROUND(L354*K354,2)</f>
        <v>0</v>
      </c>
      <c r="BL354" s="150" t="s">
        <v>152</v>
      </c>
      <c r="BM354" s="150" t="s">
        <v>413</v>
      </c>
    </row>
    <row r="355" spans="2:65" s="294" customFormat="1" ht="22.5" customHeight="1" x14ac:dyDescent="0.3">
      <c r="B355" s="287"/>
      <c r="C355" s="288"/>
      <c r="D355" s="288"/>
      <c r="E355" s="289" t="s">
        <v>3</v>
      </c>
      <c r="F355" s="321" t="s">
        <v>414</v>
      </c>
      <c r="G355" s="291"/>
      <c r="H355" s="291"/>
      <c r="I355" s="291"/>
      <c r="J355" s="288"/>
      <c r="K355" s="292">
        <v>3311.1790000000001</v>
      </c>
      <c r="L355" s="288"/>
      <c r="M355" s="288"/>
      <c r="N355" s="288"/>
      <c r="O355" s="288"/>
      <c r="P355" s="288"/>
      <c r="Q355" s="288"/>
      <c r="R355" s="293"/>
      <c r="T355" s="295"/>
      <c r="U355" s="288"/>
      <c r="V355" s="288"/>
      <c r="W355" s="288"/>
      <c r="X355" s="288"/>
      <c r="Y355" s="288"/>
      <c r="Z355" s="288"/>
      <c r="AA355" s="296"/>
      <c r="AT355" s="297" t="s">
        <v>155</v>
      </c>
      <c r="AU355" s="297" t="s">
        <v>86</v>
      </c>
      <c r="AV355" s="294" t="s">
        <v>86</v>
      </c>
      <c r="AW355" s="294" t="s">
        <v>32</v>
      </c>
      <c r="AX355" s="294" t="s">
        <v>77</v>
      </c>
      <c r="AY355" s="297" t="s">
        <v>147</v>
      </c>
    </row>
    <row r="356" spans="2:65" s="305" customFormat="1" ht="22.5" customHeight="1" x14ac:dyDescent="0.3">
      <c r="B356" s="298"/>
      <c r="C356" s="299"/>
      <c r="D356" s="299"/>
      <c r="E356" s="300" t="s">
        <v>3</v>
      </c>
      <c r="F356" s="301" t="s">
        <v>157</v>
      </c>
      <c r="G356" s="302"/>
      <c r="H356" s="302"/>
      <c r="I356" s="302"/>
      <c r="J356" s="299"/>
      <c r="K356" s="303">
        <v>3311.1790000000001</v>
      </c>
      <c r="L356" s="299"/>
      <c r="M356" s="299"/>
      <c r="N356" s="299"/>
      <c r="O356" s="299"/>
      <c r="P356" s="299"/>
      <c r="Q356" s="299"/>
      <c r="R356" s="304"/>
      <c r="T356" s="306"/>
      <c r="U356" s="299"/>
      <c r="V356" s="299"/>
      <c r="W356" s="299"/>
      <c r="X356" s="299"/>
      <c r="Y356" s="299"/>
      <c r="Z356" s="299"/>
      <c r="AA356" s="307"/>
      <c r="AT356" s="308" t="s">
        <v>155</v>
      </c>
      <c r="AU356" s="308" t="s">
        <v>86</v>
      </c>
      <c r="AV356" s="305" t="s">
        <v>152</v>
      </c>
      <c r="AW356" s="305" t="s">
        <v>32</v>
      </c>
      <c r="AX356" s="305" t="s">
        <v>33</v>
      </c>
      <c r="AY356" s="308" t="s">
        <v>147</v>
      </c>
    </row>
    <row r="357" spans="2:65" s="162" customFormat="1" ht="31.5" customHeight="1" x14ac:dyDescent="0.3">
      <c r="B357" s="163"/>
      <c r="C357" s="264" t="s">
        <v>415</v>
      </c>
      <c r="D357" s="264" t="s">
        <v>148</v>
      </c>
      <c r="E357" s="265" t="s">
        <v>416</v>
      </c>
      <c r="F357" s="266" t="s">
        <v>417</v>
      </c>
      <c r="G357" s="267"/>
      <c r="H357" s="267"/>
      <c r="I357" s="267"/>
      <c r="J357" s="268" t="s">
        <v>271</v>
      </c>
      <c r="K357" s="269">
        <v>482.40800000000002</v>
      </c>
      <c r="L357" s="339"/>
      <c r="M357" s="340"/>
      <c r="N357" s="270">
        <f>ROUND(L357*K357,2)</f>
        <v>0</v>
      </c>
      <c r="O357" s="267"/>
      <c r="P357" s="267"/>
      <c r="Q357" s="267"/>
      <c r="R357" s="168"/>
      <c r="T357" s="271" t="s">
        <v>3</v>
      </c>
      <c r="U357" s="272" t="s">
        <v>42</v>
      </c>
      <c r="V357" s="273">
        <v>0.23</v>
      </c>
      <c r="W357" s="273">
        <f>V357*K357</f>
        <v>110.95384000000001</v>
      </c>
      <c r="X357" s="273">
        <v>6.0000000000000002E-5</v>
      </c>
      <c r="Y357" s="273">
        <f>X357*K357</f>
        <v>2.8944480000000002E-2</v>
      </c>
      <c r="Z357" s="273">
        <v>0</v>
      </c>
      <c r="AA357" s="274">
        <f>Z357*K357</f>
        <v>0</v>
      </c>
      <c r="AR357" s="150" t="s">
        <v>152</v>
      </c>
      <c r="AT357" s="150" t="s">
        <v>148</v>
      </c>
      <c r="AU357" s="150" t="s">
        <v>86</v>
      </c>
      <c r="AY357" s="150" t="s">
        <v>147</v>
      </c>
      <c r="BE357" s="275">
        <f>IF(U357="základní",N357,0)</f>
        <v>0</v>
      </c>
      <c r="BF357" s="275">
        <f>IF(U357="snížená",N357,0)</f>
        <v>0</v>
      </c>
      <c r="BG357" s="275">
        <f>IF(U357="zákl. přenesená",N357,0)</f>
        <v>0</v>
      </c>
      <c r="BH357" s="275">
        <f>IF(U357="sníž. přenesená",N357,0)</f>
        <v>0</v>
      </c>
      <c r="BI357" s="275">
        <f>IF(U357="nulová",N357,0)</f>
        <v>0</v>
      </c>
      <c r="BJ357" s="150" t="s">
        <v>33</v>
      </c>
      <c r="BK357" s="275">
        <f>ROUND(L357*K357,2)</f>
        <v>0</v>
      </c>
      <c r="BL357" s="150" t="s">
        <v>152</v>
      </c>
      <c r="BM357" s="150" t="s">
        <v>418</v>
      </c>
    </row>
    <row r="358" spans="2:65" s="294" customFormat="1" ht="22.5" customHeight="1" x14ac:dyDescent="0.3">
      <c r="B358" s="287"/>
      <c r="C358" s="288"/>
      <c r="D358" s="288"/>
      <c r="E358" s="289" t="s">
        <v>3</v>
      </c>
      <c r="F358" s="321" t="s">
        <v>419</v>
      </c>
      <c r="G358" s="291"/>
      <c r="H358" s="291"/>
      <c r="I358" s="291"/>
      <c r="J358" s="288"/>
      <c r="K358" s="292">
        <v>61.472000000000001</v>
      </c>
      <c r="L358" s="288"/>
      <c r="M358" s="288"/>
      <c r="N358" s="288"/>
      <c r="O358" s="288"/>
      <c r="P358" s="288"/>
      <c r="Q358" s="288"/>
      <c r="R358" s="293"/>
      <c r="T358" s="295"/>
      <c r="U358" s="288"/>
      <c r="V358" s="288"/>
      <c r="W358" s="288"/>
      <c r="X358" s="288"/>
      <c r="Y358" s="288"/>
      <c r="Z358" s="288"/>
      <c r="AA358" s="296"/>
      <c r="AT358" s="297" t="s">
        <v>155</v>
      </c>
      <c r="AU358" s="297" t="s">
        <v>86</v>
      </c>
      <c r="AV358" s="294" t="s">
        <v>86</v>
      </c>
      <c r="AW358" s="294" t="s">
        <v>32</v>
      </c>
      <c r="AX358" s="294" t="s">
        <v>77</v>
      </c>
      <c r="AY358" s="297" t="s">
        <v>147</v>
      </c>
    </row>
    <row r="359" spans="2:65" s="316" customFormat="1" ht="22.5" customHeight="1" x14ac:dyDescent="0.3">
      <c r="B359" s="309"/>
      <c r="C359" s="310"/>
      <c r="D359" s="310"/>
      <c r="E359" s="311" t="s">
        <v>3</v>
      </c>
      <c r="F359" s="312" t="s">
        <v>278</v>
      </c>
      <c r="G359" s="313"/>
      <c r="H359" s="313"/>
      <c r="I359" s="313"/>
      <c r="J359" s="310"/>
      <c r="K359" s="314">
        <v>61.472000000000001</v>
      </c>
      <c r="L359" s="310"/>
      <c r="M359" s="310"/>
      <c r="N359" s="310"/>
      <c r="O359" s="310"/>
      <c r="P359" s="310"/>
      <c r="Q359" s="310"/>
      <c r="R359" s="315"/>
      <c r="T359" s="317"/>
      <c r="U359" s="310"/>
      <c r="V359" s="310"/>
      <c r="W359" s="310"/>
      <c r="X359" s="310"/>
      <c r="Y359" s="310"/>
      <c r="Z359" s="310"/>
      <c r="AA359" s="318"/>
      <c r="AT359" s="319" t="s">
        <v>155</v>
      </c>
      <c r="AU359" s="319" t="s">
        <v>86</v>
      </c>
      <c r="AV359" s="316" t="s">
        <v>164</v>
      </c>
      <c r="AW359" s="316" t="s">
        <v>32</v>
      </c>
      <c r="AX359" s="316" t="s">
        <v>77</v>
      </c>
      <c r="AY359" s="319" t="s">
        <v>147</v>
      </c>
    </row>
    <row r="360" spans="2:65" s="294" customFormat="1" ht="22.5" customHeight="1" x14ac:dyDescent="0.3">
      <c r="B360" s="287"/>
      <c r="C360" s="288"/>
      <c r="D360" s="288"/>
      <c r="E360" s="289" t="s">
        <v>3</v>
      </c>
      <c r="F360" s="290" t="s">
        <v>420</v>
      </c>
      <c r="G360" s="291"/>
      <c r="H360" s="291"/>
      <c r="I360" s="291"/>
      <c r="J360" s="288"/>
      <c r="K360" s="292">
        <v>46.8</v>
      </c>
      <c r="L360" s="288"/>
      <c r="M360" s="288"/>
      <c r="N360" s="288"/>
      <c r="O360" s="288"/>
      <c r="P360" s="288"/>
      <c r="Q360" s="288"/>
      <c r="R360" s="293"/>
      <c r="T360" s="295"/>
      <c r="U360" s="288"/>
      <c r="V360" s="288"/>
      <c r="W360" s="288"/>
      <c r="X360" s="288"/>
      <c r="Y360" s="288"/>
      <c r="Z360" s="288"/>
      <c r="AA360" s="296"/>
      <c r="AT360" s="297" t="s">
        <v>155</v>
      </c>
      <c r="AU360" s="297" t="s">
        <v>86</v>
      </c>
      <c r="AV360" s="294" t="s">
        <v>86</v>
      </c>
      <c r="AW360" s="294" t="s">
        <v>32</v>
      </c>
      <c r="AX360" s="294" t="s">
        <v>77</v>
      </c>
      <c r="AY360" s="297" t="s">
        <v>147</v>
      </c>
    </row>
    <row r="361" spans="2:65" s="316" customFormat="1" ht="22.5" customHeight="1" x14ac:dyDescent="0.3">
      <c r="B361" s="309"/>
      <c r="C361" s="310"/>
      <c r="D361" s="310"/>
      <c r="E361" s="311" t="s">
        <v>3</v>
      </c>
      <c r="F361" s="312" t="s">
        <v>283</v>
      </c>
      <c r="G361" s="313"/>
      <c r="H361" s="313"/>
      <c r="I361" s="313"/>
      <c r="J361" s="310"/>
      <c r="K361" s="314">
        <v>46.8</v>
      </c>
      <c r="L361" s="310"/>
      <c r="M361" s="310"/>
      <c r="N361" s="310"/>
      <c r="O361" s="310"/>
      <c r="P361" s="310"/>
      <c r="Q361" s="310"/>
      <c r="R361" s="315"/>
      <c r="T361" s="317"/>
      <c r="U361" s="310"/>
      <c r="V361" s="310"/>
      <c r="W361" s="310"/>
      <c r="X361" s="310"/>
      <c r="Y361" s="310"/>
      <c r="Z361" s="310"/>
      <c r="AA361" s="318"/>
      <c r="AT361" s="319" t="s">
        <v>155</v>
      </c>
      <c r="AU361" s="319" t="s">
        <v>86</v>
      </c>
      <c r="AV361" s="316" t="s">
        <v>164</v>
      </c>
      <c r="AW361" s="316" t="s">
        <v>32</v>
      </c>
      <c r="AX361" s="316" t="s">
        <v>77</v>
      </c>
      <c r="AY361" s="319" t="s">
        <v>147</v>
      </c>
    </row>
    <row r="362" spans="2:65" s="294" customFormat="1" ht="22.5" customHeight="1" x14ac:dyDescent="0.3">
      <c r="B362" s="287"/>
      <c r="C362" s="288"/>
      <c r="D362" s="288"/>
      <c r="E362" s="289" t="s">
        <v>3</v>
      </c>
      <c r="F362" s="290" t="s">
        <v>421</v>
      </c>
      <c r="G362" s="291"/>
      <c r="H362" s="291"/>
      <c r="I362" s="291"/>
      <c r="J362" s="288"/>
      <c r="K362" s="292">
        <v>7.2</v>
      </c>
      <c r="L362" s="288"/>
      <c r="M362" s="288"/>
      <c r="N362" s="288"/>
      <c r="O362" s="288"/>
      <c r="P362" s="288"/>
      <c r="Q362" s="288"/>
      <c r="R362" s="293"/>
      <c r="T362" s="295"/>
      <c r="U362" s="288"/>
      <c r="V362" s="288"/>
      <c r="W362" s="288"/>
      <c r="X362" s="288"/>
      <c r="Y362" s="288"/>
      <c r="Z362" s="288"/>
      <c r="AA362" s="296"/>
      <c r="AT362" s="297" t="s">
        <v>155</v>
      </c>
      <c r="AU362" s="297" t="s">
        <v>86</v>
      </c>
      <c r="AV362" s="294" t="s">
        <v>86</v>
      </c>
      <c r="AW362" s="294" t="s">
        <v>32</v>
      </c>
      <c r="AX362" s="294" t="s">
        <v>77</v>
      </c>
      <c r="AY362" s="297" t="s">
        <v>147</v>
      </c>
    </row>
    <row r="363" spans="2:65" s="316" customFormat="1" ht="22.5" customHeight="1" x14ac:dyDescent="0.3">
      <c r="B363" s="309"/>
      <c r="C363" s="310"/>
      <c r="D363" s="310"/>
      <c r="E363" s="311" t="s">
        <v>3</v>
      </c>
      <c r="F363" s="312" t="s">
        <v>285</v>
      </c>
      <c r="G363" s="313"/>
      <c r="H363" s="313"/>
      <c r="I363" s="313"/>
      <c r="J363" s="310"/>
      <c r="K363" s="314">
        <v>7.2</v>
      </c>
      <c r="L363" s="310"/>
      <c r="M363" s="310"/>
      <c r="N363" s="310"/>
      <c r="O363" s="310"/>
      <c r="P363" s="310"/>
      <c r="Q363" s="310"/>
      <c r="R363" s="315"/>
      <c r="T363" s="317"/>
      <c r="U363" s="310"/>
      <c r="V363" s="310"/>
      <c r="W363" s="310"/>
      <c r="X363" s="310"/>
      <c r="Y363" s="310"/>
      <c r="Z363" s="310"/>
      <c r="AA363" s="318"/>
      <c r="AT363" s="319" t="s">
        <v>155</v>
      </c>
      <c r="AU363" s="319" t="s">
        <v>86</v>
      </c>
      <c r="AV363" s="316" t="s">
        <v>164</v>
      </c>
      <c r="AW363" s="316" t="s">
        <v>32</v>
      </c>
      <c r="AX363" s="316" t="s">
        <v>77</v>
      </c>
      <c r="AY363" s="319" t="s">
        <v>147</v>
      </c>
    </row>
    <row r="364" spans="2:65" s="294" customFormat="1" ht="22.5" customHeight="1" x14ac:dyDescent="0.3">
      <c r="B364" s="287"/>
      <c r="C364" s="288"/>
      <c r="D364" s="288"/>
      <c r="E364" s="289" t="s">
        <v>3</v>
      </c>
      <c r="F364" s="290" t="s">
        <v>422</v>
      </c>
      <c r="G364" s="291"/>
      <c r="H364" s="291"/>
      <c r="I364" s="291"/>
      <c r="J364" s="288"/>
      <c r="K364" s="292">
        <v>104.298</v>
      </c>
      <c r="L364" s="288"/>
      <c r="M364" s="288"/>
      <c r="N364" s="288"/>
      <c r="O364" s="288"/>
      <c r="P364" s="288"/>
      <c r="Q364" s="288"/>
      <c r="R364" s="293"/>
      <c r="T364" s="295"/>
      <c r="U364" s="288"/>
      <c r="V364" s="288"/>
      <c r="W364" s="288"/>
      <c r="X364" s="288"/>
      <c r="Y364" s="288"/>
      <c r="Z364" s="288"/>
      <c r="AA364" s="296"/>
      <c r="AT364" s="297" t="s">
        <v>155</v>
      </c>
      <c r="AU364" s="297" t="s">
        <v>86</v>
      </c>
      <c r="AV364" s="294" t="s">
        <v>86</v>
      </c>
      <c r="AW364" s="294" t="s">
        <v>32</v>
      </c>
      <c r="AX364" s="294" t="s">
        <v>77</v>
      </c>
      <c r="AY364" s="297" t="s">
        <v>147</v>
      </c>
    </row>
    <row r="365" spans="2:65" s="294" customFormat="1" ht="22.5" customHeight="1" x14ac:dyDescent="0.3">
      <c r="B365" s="287"/>
      <c r="C365" s="288"/>
      <c r="D365" s="288"/>
      <c r="E365" s="289" t="s">
        <v>3</v>
      </c>
      <c r="F365" s="290" t="s">
        <v>423</v>
      </c>
      <c r="G365" s="291"/>
      <c r="H365" s="291"/>
      <c r="I365" s="291"/>
      <c r="J365" s="288"/>
      <c r="K365" s="292">
        <v>21.462</v>
      </c>
      <c r="L365" s="288"/>
      <c r="M365" s="288"/>
      <c r="N365" s="288"/>
      <c r="O365" s="288"/>
      <c r="P365" s="288"/>
      <c r="Q365" s="288"/>
      <c r="R365" s="293"/>
      <c r="T365" s="295"/>
      <c r="U365" s="288"/>
      <c r="V365" s="288"/>
      <c r="W365" s="288"/>
      <c r="X365" s="288"/>
      <c r="Y365" s="288"/>
      <c r="Z365" s="288"/>
      <c r="AA365" s="296"/>
      <c r="AT365" s="297" t="s">
        <v>155</v>
      </c>
      <c r="AU365" s="297" t="s">
        <v>86</v>
      </c>
      <c r="AV365" s="294" t="s">
        <v>86</v>
      </c>
      <c r="AW365" s="294" t="s">
        <v>32</v>
      </c>
      <c r="AX365" s="294" t="s">
        <v>77</v>
      </c>
      <c r="AY365" s="297" t="s">
        <v>147</v>
      </c>
    </row>
    <row r="366" spans="2:65" s="294" customFormat="1" ht="22.5" customHeight="1" x14ac:dyDescent="0.3">
      <c r="B366" s="287"/>
      <c r="C366" s="288"/>
      <c r="D366" s="288"/>
      <c r="E366" s="289" t="s">
        <v>3</v>
      </c>
      <c r="F366" s="290" t="s">
        <v>424</v>
      </c>
      <c r="G366" s="291"/>
      <c r="H366" s="291"/>
      <c r="I366" s="291"/>
      <c r="J366" s="288"/>
      <c r="K366" s="292">
        <v>35.549999999999997</v>
      </c>
      <c r="L366" s="288"/>
      <c r="M366" s="288"/>
      <c r="N366" s="288"/>
      <c r="O366" s="288"/>
      <c r="P366" s="288"/>
      <c r="Q366" s="288"/>
      <c r="R366" s="293"/>
      <c r="T366" s="295"/>
      <c r="U366" s="288"/>
      <c r="V366" s="288"/>
      <c r="W366" s="288"/>
      <c r="X366" s="288"/>
      <c r="Y366" s="288"/>
      <c r="Z366" s="288"/>
      <c r="AA366" s="296"/>
      <c r="AT366" s="297" t="s">
        <v>155</v>
      </c>
      <c r="AU366" s="297" t="s">
        <v>86</v>
      </c>
      <c r="AV366" s="294" t="s">
        <v>86</v>
      </c>
      <c r="AW366" s="294" t="s">
        <v>32</v>
      </c>
      <c r="AX366" s="294" t="s">
        <v>77</v>
      </c>
      <c r="AY366" s="297" t="s">
        <v>147</v>
      </c>
    </row>
    <row r="367" spans="2:65" s="294" customFormat="1" ht="22.5" customHeight="1" x14ac:dyDescent="0.3">
      <c r="B367" s="287"/>
      <c r="C367" s="288"/>
      <c r="D367" s="288"/>
      <c r="E367" s="289" t="s">
        <v>3</v>
      </c>
      <c r="F367" s="290" t="s">
        <v>425</v>
      </c>
      <c r="G367" s="291"/>
      <c r="H367" s="291"/>
      <c r="I367" s="291"/>
      <c r="J367" s="288"/>
      <c r="K367" s="292">
        <v>48</v>
      </c>
      <c r="L367" s="288"/>
      <c r="M367" s="288"/>
      <c r="N367" s="288"/>
      <c r="O367" s="288"/>
      <c r="P367" s="288"/>
      <c r="Q367" s="288"/>
      <c r="R367" s="293"/>
      <c r="T367" s="295"/>
      <c r="U367" s="288"/>
      <c r="V367" s="288"/>
      <c r="W367" s="288"/>
      <c r="X367" s="288"/>
      <c r="Y367" s="288"/>
      <c r="Z367" s="288"/>
      <c r="AA367" s="296"/>
      <c r="AT367" s="297" t="s">
        <v>155</v>
      </c>
      <c r="AU367" s="297" t="s">
        <v>86</v>
      </c>
      <c r="AV367" s="294" t="s">
        <v>86</v>
      </c>
      <c r="AW367" s="294" t="s">
        <v>32</v>
      </c>
      <c r="AX367" s="294" t="s">
        <v>77</v>
      </c>
      <c r="AY367" s="297" t="s">
        <v>147</v>
      </c>
    </row>
    <row r="368" spans="2:65" s="316" customFormat="1" ht="22.5" customHeight="1" x14ac:dyDescent="0.3">
      <c r="B368" s="309"/>
      <c r="C368" s="310"/>
      <c r="D368" s="310"/>
      <c r="E368" s="311" t="s">
        <v>3</v>
      </c>
      <c r="F368" s="312" t="s">
        <v>301</v>
      </c>
      <c r="G368" s="313"/>
      <c r="H368" s="313"/>
      <c r="I368" s="313"/>
      <c r="J368" s="310"/>
      <c r="K368" s="314">
        <v>209.31</v>
      </c>
      <c r="L368" s="310"/>
      <c r="M368" s="310"/>
      <c r="N368" s="310"/>
      <c r="O368" s="310"/>
      <c r="P368" s="310"/>
      <c r="Q368" s="310"/>
      <c r="R368" s="315"/>
      <c r="T368" s="317"/>
      <c r="U368" s="310"/>
      <c r="V368" s="310"/>
      <c r="W368" s="310"/>
      <c r="X368" s="310"/>
      <c r="Y368" s="310"/>
      <c r="Z368" s="310"/>
      <c r="AA368" s="318"/>
      <c r="AT368" s="319" t="s">
        <v>155</v>
      </c>
      <c r="AU368" s="319" t="s">
        <v>86</v>
      </c>
      <c r="AV368" s="316" t="s">
        <v>164</v>
      </c>
      <c r="AW368" s="316" t="s">
        <v>32</v>
      </c>
      <c r="AX368" s="316" t="s">
        <v>77</v>
      </c>
      <c r="AY368" s="319" t="s">
        <v>147</v>
      </c>
    </row>
    <row r="369" spans="2:65" s="294" customFormat="1" ht="22.5" customHeight="1" x14ac:dyDescent="0.3">
      <c r="B369" s="287"/>
      <c r="C369" s="288"/>
      <c r="D369" s="288"/>
      <c r="E369" s="289" t="s">
        <v>3</v>
      </c>
      <c r="F369" s="290" t="s">
        <v>426</v>
      </c>
      <c r="G369" s="291"/>
      <c r="H369" s="291"/>
      <c r="I369" s="291"/>
      <c r="J369" s="288"/>
      <c r="K369" s="292">
        <v>55.686</v>
      </c>
      <c r="L369" s="288"/>
      <c r="M369" s="288"/>
      <c r="N369" s="288"/>
      <c r="O369" s="288"/>
      <c r="P369" s="288"/>
      <c r="Q369" s="288"/>
      <c r="R369" s="293"/>
      <c r="T369" s="295"/>
      <c r="U369" s="288"/>
      <c r="V369" s="288"/>
      <c r="W369" s="288"/>
      <c r="X369" s="288"/>
      <c r="Y369" s="288"/>
      <c r="Z369" s="288"/>
      <c r="AA369" s="296"/>
      <c r="AT369" s="297" t="s">
        <v>155</v>
      </c>
      <c r="AU369" s="297" t="s">
        <v>86</v>
      </c>
      <c r="AV369" s="294" t="s">
        <v>86</v>
      </c>
      <c r="AW369" s="294" t="s">
        <v>32</v>
      </c>
      <c r="AX369" s="294" t="s">
        <v>77</v>
      </c>
      <c r="AY369" s="297" t="s">
        <v>147</v>
      </c>
    </row>
    <row r="370" spans="2:65" s="294" customFormat="1" ht="22.5" customHeight="1" x14ac:dyDescent="0.3">
      <c r="B370" s="287"/>
      <c r="C370" s="288"/>
      <c r="D370" s="288"/>
      <c r="E370" s="289" t="s">
        <v>3</v>
      </c>
      <c r="F370" s="290" t="s">
        <v>427</v>
      </c>
      <c r="G370" s="291"/>
      <c r="H370" s="291"/>
      <c r="I370" s="291"/>
      <c r="J370" s="288"/>
      <c r="K370" s="292">
        <v>17.690000000000001</v>
      </c>
      <c r="L370" s="288"/>
      <c r="M370" s="288"/>
      <c r="N370" s="288"/>
      <c r="O370" s="288"/>
      <c r="P370" s="288"/>
      <c r="Q370" s="288"/>
      <c r="R370" s="293"/>
      <c r="T370" s="295"/>
      <c r="U370" s="288"/>
      <c r="V370" s="288"/>
      <c r="W370" s="288"/>
      <c r="X370" s="288"/>
      <c r="Y370" s="288"/>
      <c r="Z370" s="288"/>
      <c r="AA370" s="296"/>
      <c r="AT370" s="297" t="s">
        <v>155</v>
      </c>
      <c r="AU370" s="297" t="s">
        <v>86</v>
      </c>
      <c r="AV370" s="294" t="s">
        <v>86</v>
      </c>
      <c r="AW370" s="294" t="s">
        <v>32</v>
      </c>
      <c r="AX370" s="294" t="s">
        <v>77</v>
      </c>
      <c r="AY370" s="297" t="s">
        <v>147</v>
      </c>
    </row>
    <row r="371" spans="2:65" s="294" customFormat="1" ht="22.5" customHeight="1" x14ac:dyDescent="0.3">
      <c r="B371" s="287"/>
      <c r="C371" s="288"/>
      <c r="D371" s="288"/>
      <c r="E371" s="289" t="s">
        <v>3</v>
      </c>
      <c r="F371" s="290" t="s">
        <v>428</v>
      </c>
      <c r="G371" s="291"/>
      <c r="H371" s="291"/>
      <c r="I371" s="291"/>
      <c r="J371" s="288"/>
      <c r="K371" s="292">
        <v>25</v>
      </c>
      <c r="L371" s="288"/>
      <c r="M371" s="288"/>
      <c r="N371" s="288"/>
      <c r="O371" s="288"/>
      <c r="P371" s="288"/>
      <c r="Q371" s="288"/>
      <c r="R371" s="293"/>
      <c r="T371" s="295"/>
      <c r="U371" s="288"/>
      <c r="V371" s="288"/>
      <c r="W371" s="288"/>
      <c r="X371" s="288"/>
      <c r="Y371" s="288"/>
      <c r="Z371" s="288"/>
      <c r="AA371" s="296"/>
      <c r="AT371" s="297" t="s">
        <v>155</v>
      </c>
      <c r="AU371" s="297" t="s">
        <v>86</v>
      </c>
      <c r="AV371" s="294" t="s">
        <v>86</v>
      </c>
      <c r="AW371" s="294" t="s">
        <v>32</v>
      </c>
      <c r="AX371" s="294" t="s">
        <v>77</v>
      </c>
      <c r="AY371" s="297" t="s">
        <v>147</v>
      </c>
    </row>
    <row r="372" spans="2:65" s="294" customFormat="1" ht="31.5" customHeight="1" x14ac:dyDescent="0.3">
      <c r="B372" s="287"/>
      <c r="C372" s="288"/>
      <c r="D372" s="288"/>
      <c r="E372" s="289" t="s">
        <v>3</v>
      </c>
      <c r="F372" s="290" t="s">
        <v>429</v>
      </c>
      <c r="G372" s="291"/>
      <c r="H372" s="291"/>
      <c r="I372" s="291"/>
      <c r="J372" s="288"/>
      <c r="K372" s="292">
        <v>59.25</v>
      </c>
      <c r="L372" s="288"/>
      <c r="M372" s="288"/>
      <c r="N372" s="288"/>
      <c r="O372" s="288"/>
      <c r="P372" s="288"/>
      <c r="Q372" s="288"/>
      <c r="R372" s="293"/>
      <c r="T372" s="295"/>
      <c r="U372" s="288"/>
      <c r="V372" s="288"/>
      <c r="W372" s="288"/>
      <c r="X372" s="288"/>
      <c r="Y372" s="288"/>
      <c r="Z372" s="288"/>
      <c r="AA372" s="296"/>
      <c r="AT372" s="297" t="s">
        <v>155</v>
      </c>
      <c r="AU372" s="297" t="s">
        <v>86</v>
      </c>
      <c r="AV372" s="294" t="s">
        <v>86</v>
      </c>
      <c r="AW372" s="294" t="s">
        <v>32</v>
      </c>
      <c r="AX372" s="294" t="s">
        <v>77</v>
      </c>
      <c r="AY372" s="297" t="s">
        <v>147</v>
      </c>
    </row>
    <row r="373" spans="2:65" s="316" customFormat="1" ht="22.5" customHeight="1" x14ac:dyDescent="0.3">
      <c r="B373" s="309"/>
      <c r="C373" s="310"/>
      <c r="D373" s="310"/>
      <c r="E373" s="311" t="s">
        <v>3</v>
      </c>
      <c r="F373" s="312" t="s">
        <v>321</v>
      </c>
      <c r="G373" s="313"/>
      <c r="H373" s="313"/>
      <c r="I373" s="313"/>
      <c r="J373" s="310"/>
      <c r="K373" s="314">
        <v>157.626</v>
      </c>
      <c r="L373" s="310"/>
      <c r="M373" s="310"/>
      <c r="N373" s="310"/>
      <c r="O373" s="310"/>
      <c r="P373" s="310"/>
      <c r="Q373" s="310"/>
      <c r="R373" s="315"/>
      <c r="T373" s="317"/>
      <c r="U373" s="310"/>
      <c r="V373" s="310"/>
      <c r="W373" s="310"/>
      <c r="X373" s="310"/>
      <c r="Y373" s="310"/>
      <c r="Z373" s="310"/>
      <c r="AA373" s="318"/>
      <c r="AT373" s="319" t="s">
        <v>155</v>
      </c>
      <c r="AU373" s="319" t="s">
        <v>86</v>
      </c>
      <c r="AV373" s="316" t="s">
        <v>164</v>
      </c>
      <c r="AW373" s="316" t="s">
        <v>32</v>
      </c>
      <c r="AX373" s="316" t="s">
        <v>77</v>
      </c>
      <c r="AY373" s="319" t="s">
        <v>147</v>
      </c>
    </row>
    <row r="374" spans="2:65" s="305" customFormat="1" ht="22.5" customHeight="1" x14ac:dyDescent="0.3">
      <c r="B374" s="298"/>
      <c r="C374" s="299"/>
      <c r="D374" s="299"/>
      <c r="E374" s="300" t="s">
        <v>3</v>
      </c>
      <c r="F374" s="301" t="s">
        <v>157</v>
      </c>
      <c r="G374" s="302"/>
      <c r="H374" s="302"/>
      <c r="I374" s="302"/>
      <c r="J374" s="299"/>
      <c r="K374" s="303">
        <v>482.40800000000002</v>
      </c>
      <c r="L374" s="299"/>
      <c r="M374" s="299"/>
      <c r="N374" s="299"/>
      <c r="O374" s="299"/>
      <c r="P374" s="299"/>
      <c r="Q374" s="299"/>
      <c r="R374" s="304"/>
      <c r="T374" s="306"/>
      <c r="U374" s="299"/>
      <c r="V374" s="299"/>
      <c r="W374" s="299"/>
      <c r="X374" s="299"/>
      <c r="Y374" s="299"/>
      <c r="Z374" s="299"/>
      <c r="AA374" s="307"/>
      <c r="AT374" s="308" t="s">
        <v>155</v>
      </c>
      <c r="AU374" s="308" t="s">
        <v>86</v>
      </c>
      <c r="AV374" s="305" t="s">
        <v>152</v>
      </c>
      <c r="AW374" s="305" t="s">
        <v>32</v>
      </c>
      <c r="AX374" s="305" t="s">
        <v>33</v>
      </c>
      <c r="AY374" s="308" t="s">
        <v>147</v>
      </c>
    </row>
    <row r="375" spans="2:65" s="162" customFormat="1" ht="22.5" customHeight="1" x14ac:dyDescent="0.3">
      <c r="B375" s="163"/>
      <c r="C375" s="322" t="s">
        <v>430</v>
      </c>
      <c r="D375" s="322" t="s">
        <v>217</v>
      </c>
      <c r="E375" s="323" t="s">
        <v>431</v>
      </c>
      <c r="F375" s="324" t="s">
        <v>432</v>
      </c>
      <c r="G375" s="325"/>
      <c r="H375" s="325"/>
      <c r="I375" s="325"/>
      <c r="J375" s="326" t="s">
        <v>271</v>
      </c>
      <c r="K375" s="327">
        <v>506.52800000000002</v>
      </c>
      <c r="L375" s="341"/>
      <c r="M375" s="342"/>
      <c r="N375" s="328">
        <f>ROUND(L375*K375,2)</f>
        <v>0</v>
      </c>
      <c r="O375" s="267"/>
      <c r="P375" s="267"/>
      <c r="Q375" s="267"/>
      <c r="R375" s="168"/>
      <c r="T375" s="271" t="s">
        <v>3</v>
      </c>
      <c r="U375" s="272" t="s">
        <v>42</v>
      </c>
      <c r="V375" s="273">
        <v>0</v>
      </c>
      <c r="W375" s="273">
        <f>V375*K375</f>
        <v>0</v>
      </c>
      <c r="X375" s="273">
        <v>5.5999999999999995E-4</v>
      </c>
      <c r="Y375" s="273">
        <f>X375*K375</f>
        <v>0.28365567999999997</v>
      </c>
      <c r="Z375" s="273">
        <v>0</v>
      </c>
      <c r="AA375" s="274">
        <f>Z375*K375</f>
        <v>0</v>
      </c>
      <c r="AR375" s="150" t="s">
        <v>192</v>
      </c>
      <c r="AT375" s="150" t="s">
        <v>217</v>
      </c>
      <c r="AU375" s="150" t="s">
        <v>86</v>
      </c>
      <c r="AY375" s="150" t="s">
        <v>147</v>
      </c>
      <c r="BE375" s="275">
        <f>IF(U375="základní",N375,0)</f>
        <v>0</v>
      </c>
      <c r="BF375" s="275">
        <f>IF(U375="snížená",N375,0)</f>
        <v>0</v>
      </c>
      <c r="BG375" s="275">
        <f>IF(U375="zákl. přenesená",N375,0)</f>
        <v>0</v>
      </c>
      <c r="BH375" s="275">
        <f>IF(U375="sníž. přenesená",N375,0)</f>
        <v>0</v>
      </c>
      <c r="BI375" s="275">
        <f>IF(U375="nulová",N375,0)</f>
        <v>0</v>
      </c>
      <c r="BJ375" s="150" t="s">
        <v>33</v>
      </c>
      <c r="BK375" s="275">
        <f>ROUND(L375*K375,2)</f>
        <v>0</v>
      </c>
      <c r="BL375" s="150" t="s">
        <v>152</v>
      </c>
      <c r="BM375" s="150" t="s">
        <v>433</v>
      </c>
    </row>
    <row r="376" spans="2:65" s="162" customFormat="1" ht="22.5" customHeight="1" x14ac:dyDescent="0.3">
      <c r="B376" s="163"/>
      <c r="C376" s="264" t="s">
        <v>434</v>
      </c>
      <c r="D376" s="264" t="s">
        <v>148</v>
      </c>
      <c r="E376" s="265" t="s">
        <v>435</v>
      </c>
      <c r="F376" s="266" t="s">
        <v>436</v>
      </c>
      <c r="G376" s="267"/>
      <c r="H376" s="267"/>
      <c r="I376" s="267"/>
      <c r="J376" s="268" t="s">
        <v>271</v>
      </c>
      <c r="K376" s="269">
        <v>4294.3580000000002</v>
      </c>
      <c r="L376" s="339"/>
      <c r="M376" s="340"/>
      <c r="N376" s="270">
        <f>ROUND(L376*K376,2)</f>
        <v>0</v>
      </c>
      <c r="O376" s="267"/>
      <c r="P376" s="267"/>
      <c r="Q376" s="267"/>
      <c r="R376" s="168"/>
      <c r="T376" s="271" t="s">
        <v>3</v>
      </c>
      <c r="U376" s="272" t="s">
        <v>42</v>
      </c>
      <c r="V376" s="273">
        <v>0.14000000000000001</v>
      </c>
      <c r="W376" s="273">
        <f>V376*K376</f>
        <v>601.21012000000007</v>
      </c>
      <c r="X376" s="273">
        <v>2.5000000000000001E-4</v>
      </c>
      <c r="Y376" s="273">
        <f>X376*K376</f>
        <v>1.0735895</v>
      </c>
      <c r="Z376" s="273">
        <v>0</v>
      </c>
      <c r="AA376" s="274">
        <f>Z376*K376</f>
        <v>0</v>
      </c>
      <c r="AR376" s="150" t="s">
        <v>152</v>
      </c>
      <c r="AT376" s="150" t="s">
        <v>148</v>
      </c>
      <c r="AU376" s="150" t="s">
        <v>86</v>
      </c>
      <c r="AY376" s="150" t="s">
        <v>147</v>
      </c>
      <c r="BE376" s="275">
        <f>IF(U376="základní",N376,0)</f>
        <v>0</v>
      </c>
      <c r="BF376" s="275">
        <f>IF(U376="snížená",N376,0)</f>
        <v>0</v>
      </c>
      <c r="BG376" s="275">
        <f>IF(U376="zákl. přenesená",N376,0)</f>
        <v>0</v>
      </c>
      <c r="BH376" s="275">
        <f>IF(U376="sníž. přenesená",N376,0)</f>
        <v>0</v>
      </c>
      <c r="BI376" s="275">
        <f>IF(U376="nulová",N376,0)</f>
        <v>0</v>
      </c>
      <c r="BJ376" s="150" t="s">
        <v>33</v>
      </c>
      <c r="BK376" s="275">
        <f>ROUND(L376*K376,2)</f>
        <v>0</v>
      </c>
      <c r="BL376" s="150" t="s">
        <v>152</v>
      </c>
      <c r="BM376" s="150" t="s">
        <v>437</v>
      </c>
    </row>
    <row r="377" spans="2:65" s="294" customFormat="1" ht="22.5" customHeight="1" x14ac:dyDescent="0.3">
      <c r="B377" s="287"/>
      <c r="C377" s="288"/>
      <c r="D377" s="288"/>
      <c r="E377" s="289" t="s">
        <v>3</v>
      </c>
      <c r="F377" s="321" t="s">
        <v>438</v>
      </c>
      <c r="G377" s="291"/>
      <c r="H377" s="291"/>
      <c r="I377" s="291"/>
      <c r="J377" s="288"/>
      <c r="K377" s="292">
        <v>1646.925</v>
      </c>
      <c r="L377" s="288"/>
      <c r="M377" s="288"/>
      <c r="N377" s="288"/>
      <c r="O377" s="288"/>
      <c r="P377" s="288"/>
      <c r="Q377" s="288"/>
      <c r="R377" s="293"/>
      <c r="T377" s="295"/>
      <c r="U377" s="288"/>
      <c r="V377" s="288"/>
      <c r="W377" s="288"/>
      <c r="X377" s="288"/>
      <c r="Y377" s="288"/>
      <c r="Z377" s="288"/>
      <c r="AA377" s="296"/>
      <c r="AT377" s="297" t="s">
        <v>155</v>
      </c>
      <c r="AU377" s="297" t="s">
        <v>86</v>
      </c>
      <c r="AV377" s="294" t="s">
        <v>86</v>
      </c>
      <c r="AW377" s="294" t="s">
        <v>32</v>
      </c>
      <c r="AX377" s="294" t="s">
        <v>77</v>
      </c>
      <c r="AY377" s="297" t="s">
        <v>147</v>
      </c>
    </row>
    <row r="378" spans="2:65" s="316" customFormat="1" ht="22.5" customHeight="1" x14ac:dyDescent="0.3">
      <c r="B378" s="309"/>
      <c r="C378" s="310"/>
      <c r="D378" s="310"/>
      <c r="E378" s="311" t="s">
        <v>3</v>
      </c>
      <c r="F378" s="312" t="s">
        <v>439</v>
      </c>
      <c r="G378" s="313"/>
      <c r="H378" s="313"/>
      <c r="I378" s="313"/>
      <c r="J378" s="310"/>
      <c r="K378" s="314">
        <v>1646.925</v>
      </c>
      <c r="L378" s="310"/>
      <c r="M378" s="310"/>
      <c r="N378" s="310"/>
      <c r="O378" s="310"/>
      <c r="P378" s="310"/>
      <c r="Q378" s="310"/>
      <c r="R378" s="315"/>
      <c r="T378" s="317"/>
      <c r="U378" s="310"/>
      <c r="V378" s="310"/>
      <c r="W378" s="310"/>
      <c r="X378" s="310"/>
      <c r="Y378" s="310"/>
      <c r="Z378" s="310"/>
      <c r="AA378" s="318"/>
      <c r="AT378" s="319" t="s">
        <v>155</v>
      </c>
      <c r="AU378" s="319" t="s">
        <v>86</v>
      </c>
      <c r="AV378" s="316" t="s">
        <v>164</v>
      </c>
      <c r="AW378" s="316" t="s">
        <v>32</v>
      </c>
      <c r="AX378" s="316" t="s">
        <v>77</v>
      </c>
      <c r="AY378" s="319" t="s">
        <v>147</v>
      </c>
    </row>
    <row r="379" spans="2:65" s="294" customFormat="1" ht="22.5" customHeight="1" x14ac:dyDescent="0.3">
      <c r="B379" s="287"/>
      <c r="C379" s="288"/>
      <c r="D379" s="288"/>
      <c r="E379" s="289" t="s">
        <v>3</v>
      </c>
      <c r="F379" s="290" t="s">
        <v>438</v>
      </c>
      <c r="G379" s="291"/>
      <c r="H379" s="291"/>
      <c r="I379" s="291"/>
      <c r="J379" s="288"/>
      <c r="K379" s="292">
        <v>1646.925</v>
      </c>
      <c r="L379" s="288"/>
      <c r="M379" s="288"/>
      <c r="N379" s="288"/>
      <c r="O379" s="288"/>
      <c r="P379" s="288"/>
      <c r="Q379" s="288"/>
      <c r="R379" s="293"/>
      <c r="T379" s="295"/>
      <c r="U379" s="288"/>
      <c r="V379" s="288"/>
      <c r="W379" s="288"/>
      <c r="X379" s="288"/>
      <c r="Y379" s="288"/>
      <c r="Z379" s="288"/>
      <c r="AA379" s="296"/>
      <c r="AT379" s="297" t="s">
        <v>155</v>
      </c>
      <c r="AU379" s="297" t="s">
        <v>86</v>
      </c>
      <c r="AV379" s="294" t="s">
        <v>86</v>
      </c>
      <c r="AW379" s="294" t="s">
        <v>32</v>
      </c>
      <c r="AX379" s="294" t="s">
        <v>77</v>
      </c>
      <c r="AY379" s="297" t="s">
        <v>147</v>
      </c>
    </row>
    <row r="380" spans="2:65" s="316" customFormat="1" ht="22.5" customHeight="1" x14ac:dyDescent="0.3">
      <c r="B380" s="309"/>
      <c r="C380" s="310"/>
      <c r="D380" s="310"/>
      <c r="E380" s="311" t="s">
        <v>3</v>
      </c>
      <c r="F380" s="312" t="s">
        <v>440</v>
      </c>
      <c r="G380" s="313"/>
      <c r="H380" s="313"/>
      <c r="I380" s="313"/>
      <c r="J380" s="310"/>
      <c r="K380" s="314">
        <v>1646.925</v>
      </c>
      <c r="L380" s="310"/>
      <c r="M380" s="310"/>
      <c r="N380" s="310"/>
      <c r="O380" s="310"/>
      <c r="P380" s="310"/>
      <c r="Q380" s="310"/>
      <c r="R380" s="315"/>
      <c r="T380" s="317"/>
      <c r="U380" s="310"/>
      <c r="V380" s="310"/>
      <c r="W380" s="310"/>
      <c r="X380" s="310"/>
      <c r="Y380" s="310"/>
      <c r="Z380" s="310"/>
      <c r="AA380" s="318"/>
      <c r="AT380" s="319" t="s">
        <v>155</v>
      </c>
      <c r="AU380" s="319" t="s">
        <v>86</v>
      </c>
      <c r="AV380" s="316" t="s">
        <v>164</v>
      </c>
      <c r="AW380" s="316" t="s">
        <v>32</v>
      </c>
      <c r="AX380" s="316" t="s">
        <v>77</v>
      </c>
      <c r="AY380" s="319" t="s">
        <v>147</v>
      </c>
    </row>
    <row r="381" spans="2:65" s="294" customFormat="1" ht="22.5" customHeight="1" x14ac:dyDescent="0.3">
      <c r="B381" s="287"/>
      <c r="C381" s="288"/>
      <c r="D381" s="288"/>
      <c r="E381" s="289" t="s">
        <v>3</v>
      </c>
      <c r="F381" s="290" t="s">
        <v>441</v>
      </c>
      <c r="G381" s="291"/>
      <c r="H381" s="291"/>
      <c r="I381" s="291"/>
      <c r="J381" s="288"/>
      <c r="K381" s="292">
        <v>518.1</v>
      </c>
      <c r="L381" s="288"/>
      <c r="M381" s="288"/>
      <c r="N381" s="288"/>
      <c r="O381" s="288"/>
      <c r="P381" s="288"/>
      <c r="Q381" s="288"/>
      <c r="R381" s="293"/>
      <c r="T381" s="295"/>
      <c r="U381" s="288"/>
      <c r="V381" s="288"/>
      <c r="W381" s="288"/>
      <c r="X381" s="288"/>
      <c r="Y381" s="288"/>
      <c r="Z381" s="288"/>
      <c r="AA381" s="296"/>
      <c r="AT381" s="297" t="s">
        <v>155</v>
      </c>
      <c r="AU381" s="297" t="s">
        <v>86</v>
      </c>
      <c r="AV381" s="294" t="s">
        <v>86</v>
      </c>
      <c r="AW381" s="294" t="s">
        <v>32</v>
      </c>
      <c r="AX381" s="294" t="s">
        <v>77</v>
      </c>
      <c r="AY381" s="297" t="s">
        <v>147</v>
      </c>
    </row>
    <row r="382" spans="2:65" s="316" customFormat="1" ht="22.5" customHeight="1" x14ac:dyDescent="0.3">
      <c r="B382" s="309"/>
      <c r="C382" s="310"/>
      <c r="D382" s="310"/>
      <c r="E382" s="311" t="s">
        <v>3</v>
      </c>
      <c r="F382" s="312" t="s">
        <v>442</v>
      </c>
      <c r="G382" s="313"/>
      <c r="H382" s="313"/>
      <c r="I382" s="313"/>
      <c r="J382" s="310"/>
      <c r="K382" s="314">
        <v>518.1</v>
      </c>
      <c r="L382" s="310"/>
      <c r="M382" s="310"/>
      <c r="N382" s="310"/>
      <c r="O382" s="310"/>
      <c r="P382" s="310"/>
      <c r="Q382" s="310"/>
      <c r="R382" s="315"/>
      <c r="T382" s="317"/>
      <c r="U382" s="310"/>
      <c r="V382" s="310"/>
      <c r="W382" s="310"/>
      <c r="X382" s="310"/>
      <c r="Y382" s="310"/>
      <c r="Z382" s="310"/>
      <c r="AA382" s="318"/>
      <c r="AT382" s="319" t="s">
        <v>155</v>
      </c>
      <c r="AU382" s="319" t="s">
        <v>86</v>
      </c>
      <c r="AV382" s="316" t="s">
        <v>164</v>
      </c>
      <c r="AW382" s="316" t="s">
        <v>32</v>
      </c>
      <c r="AX382" s="316" t="s">
        <v>77</v>
      </c>
      <c r="AY382" s="319" t="s">
        <v>147</v>
      </c>
    </row>
    <row r="383" spans="2:65" s="294" customFormat="1" ht="22.5" customHeight="1" x14ac:dyDescent="0.3">
      <c r="B383" s="287"/>
      <c r="C383" s="288"/>
      <c r="D383" s="288"/>
      <c r="E383" s="289" t="s">
        <v>3</v>
      </c>
      <c r="F383" s="290" t="s">
        <v>443</v>
      </c>
      <c r="G383" s="291"/>
      <c r="H383" s="291"/>
      <c r="I383" s="291"/>
      <c r="J383" s="288"/>
      <c r="K383" s="292">
        <v>482.40800000000002</v>
      </c>
      <c r="L383" s="288"/>
      <c r="M383" s="288"/>
      <c r="N383" s="288"/>
      <c r="O383" s="288"/>
      <c r="P383" s="288"/>
      <c r="Q383" s="288"/>
      <c r="R383" s="293"/>
      <c r="T383" s="295"/>
      <c r="U383" s="288"/>
      <c r="V383" s="288"/>
      <c r="W383" s="288"/>
      <c r="X383" s="288"/>
      <c r="Y383" s="288"/>
      <c r="Z383" s="288"/>
      <c r="AA383" s="296"/>
      <c r="AT383" s="297" t="s">
        <v>155</v>
      </c>
      <c r="AU383" s="297" t="s">
        <v>86</v>
      </c>
      <c r="AV383" s="294" t="s">
        <v>86</v>
      </c>
      <c r="AW383" s="294" t="s">
        <v>32</v>
      </c>
      <c r="AX383" s="294" t="s">
        <v>77</v>
      </c>
      <c r="AY383" s="297" t="s">
        <v>147</v>
      </c>
    </row>
    <row r="384" spans="2:65" s="316" customFormat="1" ht="22.5" customHeight="1" x14ac:dyDescent="0.3">
      <c r="B384" s="309"/>
      <c r="C384" s="310"/>
      <c r="D384" s="310"/>
      <c r="E384" s="311" t="s">
        <v>3</v>
      </c>
      <c r="F384" s="312" t="s">
        <v>444</v>
      </c>
      <c r="G384" s="313"/>
      <c r="H384" s="313"/>
      <c r="I384" s="313"/>
      <c r="J384" s="310"/>
      <c r="K384" s="314">
        <v>482.40800000000002</v>
      </c>
      <c r="L384" s="310"/>
      <c r="M384" s="310"/>
      <c r="N384" s="310"/>
      <c r="O384" s="310"/>
      <c r="P384" s="310"/>
      <c r="Q384" s="310"/>
      <c r="R384" s="315"/>
      <c r="T384" s="317"/>
      <c r="U384" s="310"/>
      <c r="V384" s="310"/>
      <c r="W384" s="310"/>
      <c r="X384" s="310"/>
      <c r="Y384" s="310"/>
      <c r="Z384" s="310"/>
      <c r="AA384" s="318"/>
      <c r="AT384" s="319" t="s">
        <v>155</v>
      </c>
      <c r="AU384" s="319" t="s">
        <v>86</v>
      </c>
      <c r="AV384" s="316" t="s">
        <v>164</v>
      </c>
      <c r="AW384" s="316" t="s">
        <v>32</v>
      </c>
      <c r="AX384" s="316" t="s">
        <v>77</v>
      </c>
      <c r="AY384" s="319" t="s">
        <v>147</v>
      </c>
    </row>
    <row r="385" spans="2:65" s="305" customFormat="1" ht="22.5" customHeight="1" x14ac:dyDescent="0.3">
      <c r="B385" s="298"/>
      <c r="C385" s="299"/>
      <c r="D385" s="299"/>
      <c r="E385" s="300" t="s">
        <v>3</v>
      </c>
      <c r="F385" s="301" t="s">
        <v>157</v>
      </c>
      <c r="G385" s="302"/>
      <c r="H385" s="302"/>
      <c r="I385" s="302"/>
      <c r="J385" s="299"/>
      <c r="K385" s="303">
        <v>4294.3580000000002</v>
      </c>
      <c r="L385" s="299"/>
      <c r="M385" s="299"/>
      <c r="N385" s="299"/>
      <c r="O385" s="299"/>
      <c r="P385" s="299"/>
      <c r="Q385" s="299"/>
      <c r="R385" s="304"/>
      <c r="T385" s="306"/>
      <c r="U385" s="299"/>
      <c r="V385" s="299"/>
      <c r="W385" s="299"/>
      <c r="X385" s="299"/>
      <c r="Y385" s="299"/>
      <c r="Z385" s="299"/>
      <c r="AA385" s="307"/>
      <c r="AT385" s="308" t="s">
        <v>155</v>
      </c>
      <c r="AU385" s="308" t="s">
        <v>86</v>
      </c>
      <c r="AV385" s="305" t="s">
        <v>152</v>
      </c>
      <c r="AW385" s="305" t="s">
        <v>32</v>
      </c>
      <c r="AX385" s="305" t="s">
        <v>33</v>
      </c>
      <c r="AY385" s="308" t="s">
        <v>147</v>
      </c>
    </row>
    <row r="386" spans="2:65" s="162" customFormat="1" ht="22.5" customHeight="1" x14ac:dyDescent="0.3">
      <c r="B386" s="163"/>
      <c r="C386" s="322" t="s">
        <v>445</v>
      </c>
      <c r="D386" s="322" t="s">
        <v>217</v>
      </c>
      <c r="E386" s="323" t="s">
        <v>446</v>
      </c>
      <c r="F386" s="324" t="s">
        <v>447</v>
      </c>
      <c r="G386" s="325"/>
      <c r="H386" s="325"/>
      <c r="I386" s="325"/>
      <c r="J386" s="326" t="s">
        <v>271</v>
      </c>
      <c r="K386" s="327">
        <v>1729.271</v>
      </c>
      <c r="L386" s="341"/>
      <c r="M386" s="342"/>
      <c r="N386" s="328">
        <f>ROUND(L386*K386,2)</f>
        <v>0</v>
      </c>
      <c r="O386" s="267"/>
      <c r="P386" s="267"/>
      <c r="Q386" s="267"/>
      <c r="R386" s="168"/>
      <c r="T386" s="271" t="s">
        <v>3</v>
      </c>
      <c r="U386" s="272" t="s">
        <v>42</v>
      </c>
      <c r="V386" s="273">
        <v>0</v>
      </c>
      <c r="W386" s="273">
        <f>V386*K386</f>
        <v>0</v>
      </c>
      <c r="X386" s="273">
        <v>3.0000000000000001E-5</v>
      </c>
      <c r="Y386" s="273">
        <f>X386*K386</f>
        <v>5.1878130000000001E-2</v>
      </c>
      <c r="Z386" s="273">
        <v>0</v>
      </c>
      <c r="AA386" s="274">
        <f>Z386*K386</f>
        <v>0</v>
      </c>
      <c r="AR386" s="150" t="s">
        <v>192</v>
      </c>
      <c r="AT386" s="150" t="s">
        <v>217</v>
      </c>
      <c r="AU386" s="150" t="s">
        <v>86</v>
      </c>
      <c r="AY386" s="150" t="s">
        <v>147</v>
      </c>
      <c r="BE386" s="275">
        <f>IF(U386="základní",N386,0)</f>
        <v>0</v>
      </c>
      <c r="BF386" s="275">
        <f>IF(U386="snížená",N386,0)</f>
        <v>0</v>
      </c>
      <c r="BG386" s="275">
        <f>IF(U386="zákl. přenesená",N386,0)</f>
        <v>0</v>
      </c>
      <c r="BH386" s="275">
        <f>IF(U386="sníž. přenesená",N386,0)</f>
        <v>0</v>
      </c>
      <c r="BI386" s="275">
        <f>IF(U386="nulová",N386,0)</f>
        <v>0</v>
      </c>
      <c r="BJ386" s="150" t="s">
        <v>33</v>
      </c>
      <c r="BK386" s="275">
        <f>ROUND(L386*K386,2)</f>
        <v>0</v>
      </c>
      <c r="BL386" s="150" t="s">
        <v>152</v>
      </c>
      <c r="BM386" s="150" t="s">
        <v>448</v>
      </c>
    </row>
    <row r="387" spans="2:65" s="162" customFormat="1" ht="31.5" customHeight="1" x14ac:dyDescent="0.3">
      <c r="B387" s="163"/>
      <c r="C387" s="322" t="s">
        <v>449</v>
      </c>
      <c r="D387" s="322" t="s">
        <v>217</v>
      </c>
      <c r="E387" s="323" t="s">
        <v>450</v>
      </c>
      <c r="F387" s="324" t="s">
        <v>451</v>
      </c>
      <c r="G387" s="325"/>
      <c r="H387" s="325"/>
      <c r="I387" s="325"/>
      <c r="J387" s="326" t="s">
        <v>271</v>
      </c>
      <c r="K387" s="327">
        <v>1729.271</v>
      </c>
      <c r="L387" s="341"/>
      <c r="M387" s="342"/>
      <c r="N387" s="328">
        <f>ROUND(L387*K387,2)</f>
        <v>0</v>
      </c>
      <c r="O387" s="267"/>
      <c r="P387" s="267"/>
      <c r="Q387" s="267"/>
      <c r="R387" s="168"/>
      <c r="T387" s="271" t="s">
        <v>3</v>
      </c>
      <c r="U387" s="272" t="s">
        <v>42</v>
      </c>
      <c r="V387" s="273">
        <v>0</v>
      </c>
      <c r="W387" s="273">
        <f>V387*K387</f>
        <v>0</v>
      </c>
      <c r="X387" s="273">
        <v>4.0000000000000003E-5</v>
      </c>
      <c r="Y387" s="273">
        <f>X387*K387</f>
        <v>6.9170839999999997E-2</v>
      </c>
      <c r="Z387" s="273">
        <v>0</v>
      </c>
      <c r="AA387" s="274">
        <f>Z387*K387</f>
        <v>0</v>
      </c>
      <c r="AR387" s="150" t="s">
        <v>192</v>
      </c>
      <c r="AT387" s="150" t="s">
        <v>217</v>
      </c>
      <c r="AU387" s="150" t="s">
        <v>86</v>
      </c>
      <c r="AY387" s="150" t="s">
        <v>147</v>
      </c>
      <c r="BE387" s="275">
        <f>IF(U387="základní",N387,0)</f>
        <v>0</v>
      </c>
      <c r="BF387" s="275">
        <f>IF(U387="snížená",N387,0)</f>
        <v>0</v>
      </c>
      <c r="BG387" s="275">
        <f>IF(U387="zákl. přenesená",N387,0)</f>
        <v>0</v>
      </c>
      <c r="BH387" s="275">
        <f>IF(U387="sníž. přenesená",N387,0)</f>
        <v>0</v>
      </c>
      <c r="BI387" s="275">
        <f>IF(U387="nulová",N387,0)</f>
        <v>0</v>
      </c>
      <c r="BJ387" s="150" t="s">
        <v>33</v>
      </c>
      <c r="BK387" s="275">
        <f>ROUND(L387*K387,2)</f>
        <v>0</v>
      </c>
      <c r="BL387" s="150" t="s">
        <v>152</v>
      </c>
      <c r="BM387" s="150" t="s">
        <v>452</v>
      </c>
    </row>
    <row r="388" spans="2:65" s="162" customFormat="1" ht="22.5" customHeight="1" x14ac:dyDescent="0.3">
      <c r="B388" s="163"/>
      <c r="C388" s="164"/>
      <c r="D388" s="164"/>
      <c r="E388" s="164"/>
      <c r="F388" s="329" t="s">
        <v>453</v>
      </c>
      <c r="G388" s="167"/>
      <c r="H388" s="167"/>
      <c r="I388" s="167"/>
      <c r="J388" s="164"/>
      <c r="K388" s="164"/>
      <c r="L388" s="164"/>
      <c r="M388" s="164"/>
      <c r="N388" s="164"/>
      <c r="O388" s="164"/>
      <c r="P388" s="164"/>
      <c r="Q388" s="164"/>
      <c r="R388" s="168"/>
      <c r="T388" s="330"/>
      <c r="U388" s="164"/>
      <c r="V388" s="164"/>
      <c r="W388" s="164"/>
      <c r="X388" s="164"/>
      <c r="Y388" s="164"/>
      <c r="Z388" s="164"/>
      <c r="AA388" s="331"/>
      <c r="AT388" s="150" t="s">
        <v>251</v>
      </c>
      <c r="AU388" s="150" t="s">
        <v>86</v>
      </c>
    </row>
    <row r="389" spans="2:65" s="162" customFormat="1" ht="22.5" customHeight="1" x14ac:dyDescent="0.3">
      <c r="B389" s="163"/>
      <c r="C389" s="322" t="s">
        <v>454</v>
      </c>
      <c r="D389" s="322" t="s">
        <v>217</v>
      </c>
      <c r="E389" s="323" t="s">
        <v>455</v>
      </c>
      <c r="F389" s="324" t="s">
        <v>456</v>
      </c>
      <c r="G389" s="325"/>
      <c r="H389" s="325"/>
      <c r="I389" s="325"/>
      <c r="J389" s="326" t="s">
        <v>271</v>
      </c>
      <c r="K389" s="327">
        <v>544.005</v>
      </c>
      <c r="L389" s="341"/>
      <c r="M389" s="342"/>
      <c r="N389" s="328">
        <f>ROUND(L389*K389,2)</f>
        <v>0</v>
      </c>
      <c r="O389" s="267"/>
      <c r="P389" s="267"/>
      <c r="Q389" s="267"/>
      <c r="R389" s="168"/>
      <c r="T389" s="271" t="s">
        <v>3</v>
      </c>
      <c r="U389" s="272" t="s">
        <v>42</v>
      </c>
      <c r="V389" s="273">
        <v>0</v>
      </c>
      <c r="W389" s="273">
        <f>V389*K389</f>
        <v>0</v>
      </c>
      <c r="X389" s="273">
        <v>2.0000000000000001E-4</v>
      </c>
      <c r="Y389" s="273">
        <f>X389*K389</f>
        <v>0.10880100000000001</v>
      </c>
      <c r="Z389" s="273">
        <v>0</v>
      </c>
      <c r="AA389" s="274">
        <f>Z389*K389</f>
        <v>0</v>
      </c>
      <c r="AR389" s="150" t="s">
        <v>192</v>
      </c>
      <c r="AT389" s="150" t="s">
        <v>217</v>
      </c>
      <c r="AU389" s="150" t="s">
        <v>86</v>
      </c>
      <c r="AY389" s="150" t="s">
        <v>147</v>
      </c>
      <c r="BE389" s="275">
        <f>IF(U389="základní",N389,0)</f>
        <v>0</v>
      </c>
      <c r="BF389" s="275">
        <f>IF(U389="snížená",N389,0)</f>
        <v>0</v>
      </c>
      <c r="BG389" s="275">
        <f>IF(U389="zákl. přenesená",N389,0)</f>
        <v>0</v>
      </c>
      <c r="BH389" s="275">
        <f>IF(U389="sníž. přenesená",N389,0)</f>
        <v>0</v>
      </c>
      <c r="BI389" s="275">
        <f>IF(U389="nulová",N389,0)</f>
        <v>0</v>
      </c>
      <c r="BJ389" s="150" t="s">
        <v>33</v>
      </c>
      <c r="BK389" s="275">
        <f>ROUND(L389*K389,2)</f>
        <v>0</v>
      </c>
      <c r="BL389" s="150" t="s">
        <v>152</v>
      </c>
      <c r="BM389" s="150" t="s">
        <v>457</v>
      </c>
    </row>
    <row r="390" spans="2:65" s="162" customFormat="1" ht="22.5" customHeight="1" x14ac:dyDescent="0.3">
      <c r="B390" s="163"/>
      <c r="C390" s="322" t="s">
        <v>458</v>
      </c>
      <c r="D390" s="322" t="s">
        <v>217</v>
      </c>
      <c r="E390" s="323" t="s">
        <v>459</v>
      </c>
      <c r="F390" s="324" t="s">
        <v>460</v>
      </c>
      <c r="G390" s="325"/>
      <c r="H390" s="325"/>
      <c r="I390" s="325"/>
      <c r="J390" s="326" t="s">
        <v>271</v>
      </c>
      <c r="K390" s="327">
        <v>506.52800000000002</v>
      </c>
      <c r="L390" s="341"/>
      <c r="M390" s="342"/>
      <c r="N390" s="328">
        <f>ROUND(L390*K390,2)</f>
        <v>0</v>
      </c>
      <c r="O390" s="267"/>
      <c r="P390" s="267"/>
      <c r="Q390" s="267"/>
      <c r="R390" s="168"/>
      <c r="T390" s="271" t="s">
        <v>3</v>
      </c>
      <c r="U390" s="272" t="s">
        <v>42</v>
      </c>
      <c r="V390" s="273">
        <v>0</v>
      </c>
      <c r="W390" s="273">
        <f>V390*K390</f>
        <v>0</v>
      </c>
      <c r="X390" s="273">
        <v>2.9999999999999997E-4</v>
      </c>
      <c r="Y390" s="273">
        <f>X390*K390</f>
        <v>0.15195839999999999</v>
      </c>
      <c r="Z390" s="273">
        <v>0</v>
      </c>
      <c r="AA390" s="274">
        <f>Z390*K390</f>
        <v>0</v>
      </c>
      <c r="AR390" s="150" t="s">
        <v>192</v>
      </c>
      <c r="AT390" s="150" t="s">
        <v>217</v>
      </c>
      <c r="AU390" s="150" t="s">
        <v>86</v>
      </c>
      <c r="AY390" s="150" t="s">
        <v>147</v>
      </c>
      <c r="BE390" s="275">
        <f>IF(U390="základní",N390,0)</f>
        <v>0</v>
      </c>
      <c r="BF390" s="275">
        <f>IF(U390="snížená",N390,0)</f>
        <v>0</v>
      </c>
      <c r="BG390" s="275">
        <f>IF(U390="zákl. přenesená",N390,0)</f>
        <v>0</v>
      </c>
      <c r="BH390" s="275">
        <f>IF(U390="sníž. přenesená",N390,0)</f>
        <v>0</v>
      </c>
      <c r="BI390" s="275">
        <f>IF(U390="nulová",N390,0)</f>
        <v>0</v>
      </c>
      <c r="BJ390" s="150" t="s">
        <v>33</v>
      </c>
      <c r="BK390" s="275">
        <f>ROUND(L390*K390,2)</f>
        <v>0</v>
      </c>
      <c r="BL390" s="150" t="s">
        <v>152</v>
      </c>
      <c r="BM390" s="150" t="s">
        <v>461</v>
      </c>
    </row>
    <row r="391" spans="2:65" s="162" customFormat="1" ht="31.5" customHeight="1" x14ac:dyDescent="0.3">
      <c r="B391" s="163"/>
      <c r="C391" s="264" t="s">
        <v>462</v>
      </c>
      <c r="D391" s="264" t="s">
        <v>148</v>
      </c>
      <c r="E391" s="265" t="s">
        <v>463</v>
      </c>
      <c r="F391" s="266" t="s">
        <v>464</v>
      </c>
      <c r="G391" s="267"/>
      <c r="H391" s="267"/>
      <c r="I391" s="267"/>
      <c r="J391" s="268" t="s">
        <v>151</v>
      </c>
      <c r="K391" s="269">
        <v>425.69099999999997</v>
      </c>
      <c r="L391" s="339"/>
      <c r="M391" s="340"/>
      <c r="N391" s="270">
        <f>ROUND(L391*K391,2)</f>
        <v>0</v>
      </c>
      <c r="O391" s="267"/>
      <c r="P391" s="267"/>
      <c r="Q391" s="267"/>
      <c r="R391" s="168"/>
      <c r="T391" s="271" t="s">
        <v>3</v>
      </c>
      <c r="U391" s="272" t="s">
        <v>42</v>
      </c>
      <c r="V391" s="273">
        <v>0.38</v>
      </c>
      <c r="W391" s="273">
        <f>V391*K391</f>
        <v>161.76257999999999</v>
      </c>
      <c r="X391" s="273">
        <v>2.3099999999999999E-2</v>
      </c>
      <c r="Y391" s="273">
        <f>X391*K391</f>
        <v>9.8334620999999984</v>
      </c>
      <c r="Z391" s="273">
        <v>0</v>
      </c>
      <c r="AA391" s="274">
        <f>Z391*K391</f>
        <v>0</v>
      </c>
      <c r="AR391" s="150" t="s">
        <v>152</v>
      </c>
      <c r="AT391" s="150" t="s">
        <v>148</v>
      </c>
      <c r="AU391" s="150" t="s">
        <v>86</v>
      </c>
      <c r="AY391" s="150" t="s">
        <v>147</v>
      </c>
      <c r="BE391" s="275">
        <f>IF(U391="základní",N391,0)</f>
        <v>0</v>
      </c>
      <c r="BF391" s="275">
        <f>IF(U391="snížená",N391,0)</f>
        <v>0</v>
      </c>
      <c r="BG391" s="275">
        <f>IF(U391="zákl. přenesená",N391,0)</f>
        <v>0</v>
      </c>
      <c r="BH391" s="275">
        <f>IF(U391="sníž. přenesená",N391,0)</f>
        <v>0</v>
      </c>
      <c r="BI391" s="275">
        <f>IF(U391="nulová",N391,0)</f>
        <v>0</v>
      </c>
      <c r="BJ391" s="150" t="s">
        <v>33</v>
      </c>
      <c r="BK391" s="275">
        <f>ROUND(L391*K391,2)</f>
        <v>0</v>
      </c>
      <c r="BL391" s="150" t="s">
        <v>152</v>
      </c>
      <c r="BM391" s="150" t="s">
        <v>465</v>
      </c>
    </row>
    <row r="392" spans="2:65" s="283" customFormat="1" ht="22.5" customHeight="1" x14ac:dyDescent="0.3">
      <c r="B392" s="276"/>
      <c r="C392" s="277"/>
      <c r="D392" s="277"/>
      <c r="E392" s="278" t="s">
        <v>3</v>
      </c>
      <c r="F392" s="279" t="s">
        <v>466</v>
      </c>
      <c r="G392" s="280"/>
      <c r="H392" s="280"/>
      <c r="I392" s="280"/>
      <c r="J392" s="277"/>
      <c r="K392" s="281" t="s">
        <v>3</v>
      </c>
      <c r="L392" s="277"/>
      <c r="M392" s="277"/>
      <c r="N392" s="277"/>
      <c r="O392" s="277"/>
      <c r="P392" s="277"/>
      <c r="Q392" s="277"/>
      <c r="R392" s="282"/>
      <c r="T392" s="284"/>
      <c r="U392" s="277"/>
      <c r="V392" s="277"/>
      <c r="W392" s="277"/>
      <c r="X392" s="277"/>
      <c r="Y392" s="277"/>
      <c r="Z392" s="277"/>
      <c r="AA392" s="285"/>
      <c r="AT392" s="286" t="s">
        <v>155</v>
      </c>
      <c r="AU392" s="286" t="s">
        <v>86</v>
      </c>
      <c r="AV392" s="283" t="s">
        <v>33</v>
      </c>
      <c r="AW392" s="283" t="s">
        <v>32</v>
      </c>
      <c r="AX392" s="283" t="s">
        <v>77</v>
      </c>
      <c r="AY392" s="286" t="s">
        <v>147</v>
      </c>
    </row>
    <row r="393" spans="2:65" s="294" customFormat="1" ht="22.5" customHeight="1" x14ac:dyDescent="0.3">
      <c r="B393" s="287"/>
      <c r="C393" s="288"/>
      <c r="D393" s="288"/>
      <c r="E393" s="289" t="s">
        <v>3</v>
      </c>
      <c r="F393" s="290" t="s">
        <v>467</v>
      </c>
      <c r="G393" s="291"/>
      <c r="H393" s="291"/>
      <c r="I393" s="291"/>
      <c r="J393" s="288"/>
      <c r="K393" s="292">
        <v>38.862000000000002</v>
      </c>
      <c r="L393" s="288"/>
      <c r="M393" s="288"/>
      <c r="N393" s="288"/>
      <c r="O393" s="288"/>
      <c r="P393" s="288"/>
      <c r="Q393" s="288"/>
      <c r="R393" s="293"/>
      <c r="T393" s="295"/>
      <c r="U393" s="288"/>
      <c r="V393" s="288"/>
      <c r="W393" s="288"/>
      <c r="X393" s="288"/>
      <c r="Y393" s="288"/>
      <c r="Z393" s="288"/>
      <c r="AA393" s="296"/>
      <c r="AT393" s="297" t="s">
        <v>155</v>
      </c>
      <c r="AU393" s="297" t="s">
        <v>86</v>
      </c>
      <c r="AV393" s="294" t="s">
        <v>86</v>
      </c>
      <c r="AW393" s="294" t="s">
        <v>32</v>
      </c>
      <c r="AX393" s="294" t="s">
        <v>77</v>
      </c>
      <c r="AY393" s="297" t="s">
        <v>147</v>
      </c>
    </row>
    <row r="394" spans="2:65" s="294" customFormat="1" ht="22.5" customHeight="1" x14ac:dyDescent="0.3">
      <c r="B394" s="287"/>
      <c r="C394" s="288"/>
      <c r="D394" s="288"/>
      <c r="E394" s="289" t="s">
        <v>3</v>
      </c>
      <c r="F394" s="290" t="s">
        <v>468</v>
      </c>
      <c r="G394" s="291"/>
      <c r="H394" s="291"/>
      <c r="I394" s="291"/>
      <c r="J394" s="288"/>
      <c r="K394" s="292">
        <v>7.7830000000000004</v>
      </c>
      <c r="L394" s="288"/>
      <c r="M394" s="288"/>
      <c r="N394" s="288"/>
      <c r="O394" s="288"/>
      <c r="P394" s="288"/>
      <c r="Q394" s="288"/>
      <c r="R394" s="293"/>
      <c r="T394" s="295"/>
      <c r="U394" s="288"/>
      <c r="V394" s="288"/>
      <c r="W394" s="288"/>
      <c r="X394" s="288"/>
      <c r="Y394" s="288"/>
      <c r="Z394" s="288"/>
      <c r="AA394" s="296"/>
      <c r="AT394" s="297" t="s">
        <v>155</v>
      </c>
      <c r="AU394" s="297" t="s">
        <v>86</v>
      </c>
      <c r="AV394" s="294" t="s">
        <v>86</v>
      </c>
      <c r="AW394" s="294" t="s">
        <v>32</v>
      </c>
      <c r="AX394" s="294" t="s">
        <v>77</v>
      </c>
      <c r="AY394" s="297" t="s">
        <v>147</v>
      </c>
    </row>
    <row r="395" spans="2:65" s="294" customFormat="1" ht="22.5" customHeight="1" x14ac:dyDescent="0.3">
      <c r="B395" s="287"/>
      <c r="C395" s="288"/>
      <c r="D395" s="288"/>
      <c r="E395" s="289" t="s">
        <v>3</v>
      </c>
      <c r="F395" s="290" t="s">
        <v>469</v>
      </c>
      <c r="G395" s="291"/>
      <c r="H395" s="291"/>
      <c r="I395" s="291"/>
      <c r="J395" s="288"/>
      <c r="K395" s="292">
        <v>0.87</v>
      </c>
      <c r="L395" s="288"/>
      <c r="M395" s="288"/>
      <c r="N395" s="288"/>
      <c r="O395" s="288"/>
      <c r="P395" s="288"/>
      <c r="Q395" s="288"/>
      <c r="R395" s="293"/>
      <c r="T395" s="295"/>
      <c r="U395" s="288"/>
      <c r="V395" s="288"/>
      <c r="W395" s="288"/>
      <c r="X395" s="288"/>
      <c r="Y395" s="288"/>
      <c r="Z395" s="288"/>
      <c r="AA395" s="296"/>
      <c r="AT395" s="297" t="s">
        <v>155</v>
      </c>
      <c r="AU395" s="297" t="s">
        <v>86</v>
      </c>
      <c r="AV395" s="294" t="s">
        <v>86</v>
      </c>
      <c r="AW395" s="294" t="s">
        <v>32</v>
      </c>
      <c r="AX395" s="294" t="s">
        <v>77</v>
      </c>
      <c r="AY395" s="297" t="s">
        <v>147</v>
      </c>
    </row>
    <row r="396" spans="2:65" s="316" customFormat="1" ht="22.5" customHeight="1" x14ac:dyDescent="0.3">
      <c r="B396" s="309"/>
      <c r="C396" s="310"/>
      <c r="D396" s="310"/>
      <c r="E396" s="311" t="s">
        <v>3</v>
      </c>
      <c r="F396" s="312" t="s">
        <v>278</v>
      </c>
      <c r="G396" s="313"/>
      <c r="H396" s="313"/>
      <c r="I396" s="313"/>
      <c r="J396" s="310"/>
      <c r="K396" s="314">
        <v>47.515000000000001</v>
      </c>
      <c r="L396" s="310"/>
      <c r="M396" s="310"/>
      <c r="N396" s="310"/>
      <c r="O396" s="310"/>
      <c r="P396" s="310"/>
      <c r="Q396" s="310"/>
      <c r="R396" s="315"/>
      <c r="T396" s="317"/>
      <c r="U396" s="310"/>
      <c r="V396" s="310"/>
      <c r="W396" s="310"/>
      <c r="X396" s="310"/>
      <c r="Y396" s="310"/>
      <c r="Z396" s="310"/>
      <c r="AA396" s="318"/>
      <c r="AT396" s="319" t="s">
        <v>155</v>
      </c>
      <c r="AU396" s="319" t="s">
        <v>86</v>
      </c>
      <c r="AV396" s="316" t="s">
        <v>164</v>
      </c>
      <c r="AW396" s="316" t="s">
        <v>32</v>
      </c>
      <c r="AX396" s="316" t="s">
        <v>77</v>
      </c>
      <c r="AY396" s="319" t="s">
        <v>147</v>
      </c>
    </row>
    <row r="397" spans="2:65" s="294" customFormat="1" ht="22.5" customHeight="1" x14ac:dyDescent="0.3">
      <c r="B397" s="287"/>
      <c r="C397" s="288"/>
      <c r="D397" s="288"/>
      <c r="E397" s="289" t="s">
        <v>3</v>
      </c>
      <c r="F397" s="290" t="s">
        <v>470</v>
      </c>
      <c r="G397" s="291"/>
      <c r="H397" s="291"/>
      <c r="I397" s="291"/>
      <c r="J397" s="288"/>
      <c r="K397" s="292">
        <v>37.08</v>
      </c>
      <c r="L397" s="288"/>
      <c r="M397" s="288"/>
      <c r="N397" s="288"/>
      <c r="O397" s="288"/>
      <c r="P397" s="288"/>
      <c r="Q397" s="288"/>
      <c r="R397" s="293"/>
      <c r="T397" s="295"/>
      <c r="U397" s="288"/>
      <c r="V397" s="288"/>
      <c r="W397" s="288"/>
      <c r="X397" s="288"/>
      <c r="Y397" s="288"/>
      <c r="Z397" s="288"/>
      <c r="AA397" s="296"/>
      <c r="AT397" s="297" t="s">
        <v>155</v>
      </c>
      <c r="AU397" s="297" t="s">
        <v>86</v>
      </c>
      <c r="AV397" s="294" t="s">
        <v>86</v>
      </c>
      <c r="AW397" s="294" t="s">
        <v>32</v>
      </c>
      <c r="AX397" s="294" t="s">
        <v>77</v>
      </c>
      <c r="AY397" s="297" t="s">
        <v>147</v>
      </c>
    </row>
    <row r="398" spans="2:65" s="316" customFormat="1" ht="22.5" customHeight="1" x14ac:dyDescent="0.3">
      <c r="B398" s="309"/>
      <c r="C398" s="310"/>
      <c r="D398" s="310"/>
      <c r="E398" s="311" t="s">
        <v>3</v>
      </c>
      <c r="F398" s="312" t="s">
        <v>283</v>
      </c>
      <c r="G398" s="313"/>
      <c r="H398" s="313"/>
      <c r="I398" s="313"/>
      <c r="J398" s="310"/>
      <c r="K398" s="314">
        <v>37.08</v>
      </c>
      <c r="L398" s="310"/>
      <c r="M398" s="310"/>
      <c r="N398" s="310"/>
      <c r="O398" s="310"/>
      <c r="P398" s="310"/>
      <c r="Q398" s="310"/>
      <c r="R398" s="315"/>
      <c r="T398" s="317"/>
      <c r="U398" s="310"/>
      <c r="V398" s="310"/>
      <c r="W398" s="310"/>
      <c r="X398" s="310"/>
      <c r="Y398" s="310"/>
      <c r="Z398" s="310"/>
      <c r="AA398" s="318"/>
      <c r="AT398" s="319" t="s">
        <v>155</v>
      </c>
      <c r="AU398" s="319" t="s">
        <v>86</v>
      </c>
      <c r="AV398" s="316" t="s">
        <v>164</v>
      </c>
      <c r="AW398" s="316" t="s">
        <v>32</v>
      </c>
      <c r="AX398" s="316" t="s">
        <v>77</v>
      </c>
      <c r="AY398" s="319" t="s">
        <v>147</v>
      </c>
    </row>
    <row r="399" spans="2:65" s="294" customFormat="1" ht="22.5" customHeight="1" x14ac:dyDescent="0.3">
      <c r="B399" s="287"/>
      <c r="C399" s="288"/>
      <c r="D399" s="288"/>
      <c r="E399" s="289" t="s">
        <v>3</v>
      </c>
      <c r="F399" s="290" t="s">
        <v>471</v>
      </c>
      <c r="G399" s="291"/>
      <c r="H399" s="291"/>
      <c r="I399" s="291"/>
      <c r="J399" s="288"/>
      <c r="K399" s="292">
        <v>2.88</v>
      </c>
      <c r="L399" s="288"/>
      <c r="M399" s="288"/>
      <c r="N399" s="288"/>
      <c r="O399" s="288"/>
      <c r="P399" s="288"/>
      <c r="Q399" s="288"/>
      <c r="R399" s="293"/>
      <c r="T399" s="295"/>
      <c r="U399" s="288"/>
      <c r="V399" s="288"/>
      <c r="W399" s="288"/>
      <c r="X399" s="288"/>
      <c r="Y399" s="288"/>
      <c r="Z399" s="288"/>
      <c r="AA399" s="296"/>
      <c r="AT399" s="297" t="s">
        <v>155</v>
      </c>
      <c r="AU399" s="297" t="s">
        <v>86</v>
      </c>
      <c r="AV399" s="294" t="s">
        <v>86</v>
      </c>
      <c r="AW399" s="294" t="s">
        <v>32</v>
      </c>
      <c r="AX399" s="294" t="s">
        <v>77</v>
      </c>
      <c r="AY399" s="297" t="s">
        <v>147</v>
      </c>
    </row>
    <row r="400" spans="2:65" s="316" customFormat="1" ht="22.5" customHeight="1" x14ac:dyDescent="0.3">
      <c r="B400" s="309"/>
      <c r="C400" s="310"/>
      <c r="D400" s="310"/>
      <c r="E400" s="311" t="s">
        <v>3</v>
      </c>
      <c r="F400" s="312" t="s">
        <v>285</v>
      </c>
      <c r="G400" s="313"/>
      <c r="H400" s="313"/>
      <c r="I400" s="313"/>
      <c r="J400" s="310"/>
      <c r="K400" s="314">
        <v>2.88</v>
      </c>
      <c r="L400" s="310"/>
      <c r="M400" s="310"/>
      <c r="N400" s="310"/>
      <c r="O400" s="310"/>
      <c r="P400" s="310"/>
      <c r="Q400" s="310"/>
      <c r="R400" s="315"/>
      <c r="T400" s="317"/>
      <c r="U400" s="310"/>
      <c r="V400" s="310"/>
      <c r="W400" s="310"/>
      <c r="X400" s="310"/>
      <c r="Y400" s="310"/>
      <c r="Z400" s="310"/>
      <c r="AA400" s="318"/>
      <c r="AT400" s="319" t="s">
        <v>155</v>
      </c>
      <c r="AU400" s="319" t="s">
        <v>86</v>
      </c>
      <c r="AV400" s="316" t="s">
        <v>164</v>
      </c>
      <c r="AW400" s="316" t="s">
        <v>32</v>
      </c>
      <c r="AX400" s="316" t="s">
        <v>77</v>
      </c>
      <c r="AY400" s="319" t="s">
        <v>147</v>
      </c>
    </row>
    <row r="401" spans="2:65" s="294" customFormat="1" ht="22.5" customHeight="1" x14ac:dyDescent="0.3">
      <c r="B401" s="287"/>
      <c r="C401" s="288"/>
      <c r="D401" s="288"/>
      <c r="E401" s="289" t="s">
        <v>3</v>
      </c>
      <c r="F401" s="290" t="s">
        <v>472</v>
      </c>
      <c r="G401" s="291"/>
      <c r="H401" s="291"/>
      <c r="I401" s="291"/>
      <c r="J401" s="288"/>
      <c r="K401" s="292">
        <v>88.881</v>
      </c>
      <c r="L401" s="288"/>
      <c r="M401" s="288"/>
      <c r="N401" s="288"/>
      <c r="O401" s="288"/>
      <c r="P401" s="288"/>
      <c r="Q401" s="288"/>
      <c r="R401" s="293"/>
      <c r="T401" s="295"/>
      <c r="U401" s="288"/>
      <c r="V401" s="288"/>
      <c r="W401" s="288"/>
      <c r="X401" s="288"/>
      <c r="Y401" s="288"/>
      <c r="Z401" s="288"/>
      <c r="AA401" s="296"/>
      <c r="AT401" s="297" t="s">
        <v>155</v>
      </c>
      <c r="AU401" s="297" t="s">
        <v>86</v>
      </c>
      <c r="AV401" s="294" t="s">
        <v>86</v>
      </c>
      <c r="AW401" s="294" t="s">
        <v>32</v>
      </c>
      <c r="AX401" s="294" t="s">
        <v>77</v>
      </c>
      <c r="AY401" s="297" t="s">
        <v>147</v>
      </c>
    </row>
    <row r="402" spans="2:65" s="294" customFormat="1" ht="22.5" customHeight="1" x14ac:dyDescent="0.3">
      <c r="B402" s="287"/>
      <c r="C402" s="288"/>
      <c r="D402" s="288"/>
      <c r="E402" s="289" t="s">
        <v>3</v>
      </c>
      <c r="F402" s="290" t="s">
        <v>473</v>
      </c>
      <c r="G402" s="291"/>
      <c r="H402" s="291"/>
      <c r="I402" s="291"/>
      <c r="J402" s="288"/>
      <c r="K402" s="292">
        <v>73.929000000000002</v>
      </c>
      <c r="L402" s="288"/>
      <c r="M402" s="288"/>
      <c r="N402" s="288"/>
      <c r="O402" s="288"/>
      <c r="P402" s="288"/>
      <c r="Q402" s="288"/>
      <c r="R402" s="293"/>
      <c r="T402" s="295"/>
      <c r="U402" s="288"/>
      <c r="V402" s="288"/>
      <c r="W402" s="288"/>
      <c r="X402" s="288"/>
      <c r="Y402" s="288"/>
      <c r="Z402" s="288"/>
      <c r="AA402" s="296"/>
      <c r="AT402" s="297" t="s">
        <v>155</v>
      </c>
      <c r="AU402" s="297" t="s">
        <v>86</v>
      </c>
      <c r="AV402" s="294" t="s">
        <v>86</v>
      </c>
      <c r="AW402" s="294" t="s">
        <v>32</v>
      </c>
      <c r="AX402" s="294" t="s">
        <v>77</v>
      </c>
      <c r="AY402" s="297" t="s">
        <v>147</v>
      </c>
    </row>
    <row r="403" spans="2:65" s="294" customFormat="1" ht="22.5" customHeight="1" x14ac:dyDescent="0.3">
      <c r="B403" s="287"/>
      <c r="C403" s="288"/>
      <c r="D403" s="288"/>
      <c r="E403" s="289" t="s">
        <v>3</v>
      </c>
      <c r="F403" s="290" t="s">
        <v>474</v>
      </c>
      <c r="G403" s="291"/>
      <c r="H403" s="291"/>
      <c r="I403" s="291"/>
      <c r="J403" s="288"/>
      <c r="K403" s="292">
        <v>12.003</v>
      </c>
      <c r="L403" s="288"/>
      <c r="M403" s="288"/>
      <c r="N403" s="288"/>
      <c r="O403" s="288"/>
      <c r="P403" s="288"/>
      <c r="Q403" s="288"/>
      <c r="R403" s="293"/>
      <c r="T403" s="295"/>
      <c r="U403" s="288"/>
      <c r="V403" s="288"/>
      <c r="W403" s="288"/>
      <c r="X403" s="288"/>
      <c r="Y403" s="288"/>
      <c r="Z403" s="288"/>
      <c r="AA403" s="296"/>
      <c r="AT403" s="297" t="s">
        <v>155</v>
      </c>
      <c r="AU403" s="297" t="s">
        <v>86</v>
      </c>
      <c r="AV403" s="294" t="s">
        <v>86</v>
      </c>
      <c r="AW403" s="294" t="s">
        <v>32</v>
      </c>
      <c r="AX403" s="294" t="s">
        <v>77</v>
      </c>
      <c r="AY403" s="297" t="s">
        <v>147</v>
      </c>
    </row>
    <row r="404" spans="2:65" s="316" customFormat="1" ht="22.5" customHeight="1" x14ac:dyDescent="0.3">
      <c r="B404" s="309"/>
      <c r="C404" s="310"/>
      <c r="D404" s="310"/>
      <c r="E404" s="311" t="s">
        <v>3</v>
      </c>
      <c r="F404" s="312" t="s">
        <v>301</v>
      </c>
      <c r="G404" s="313"/>
      <c r="H404" s="313"/>
      <c r="I404" s="313"/>
      <c r="J404" s="310"/>
      <c r="K404" s="314">
        <v>174.81299999999999</v>
      </c>
      <c r="L404" s="310"/>
      <c r="M404" s="310"/>
      <c r="N404" s="310"/>
      <c r="O404" s="310"/>
      <c r="P404" s="310"/>
      <c r="Q404" s="310"/>
      <c r="R404" s="315"/>
      <c r="T404" s="317"/>
      <c r="U404" s="310"/>
      <c r="V404" s="310"/>
      <c r="W404" s="310"/>
      <c r="X404" s="310"/>
      <c r="Y404" s="310"/>
      <c r="Z404" s="310"/>
      <c r="AA404" s="318"/>
      <c r="AT404" s="319" t="s">
        <v>155</v>
      </c>
      <c r="AU404" s="319" t="s">
        <v>86</v>
      </c>
      <c r="AV404" s="316" t="s">
        <v>164</v>
      </c>
      <c r="AW404" s="316" t="s">
        <v>32</v>
      </c>
      <c r="AX404" s="316" t="s">
        <v>77</v>
      </c>
      <c r="AY404" s="319" t="s">
        <v>147</v>
      </c>
    </row>
    <row r="405" spans="2:65" s="294" customFormat="1" ht="22.5" customHeight="1" x14ac:dyDescent="0.3">
      <c r="B405" s="287"/>
      <c r="C405" s="288"/>
      <c r="D405" s="288"/>
      <c r="E405" s="289" t="s">
        <v>3</v>
      </c>
      <c r="F405" s="290" t="s">
        <v>475</v>
      </c>
      <c r="G405" s="291"/>
      <c r="H405" s="291"/>
      <c r="I405" s="291"/>
      <c r="J405" s="288"/>
      <c r="K405" s="292">
        <v>33.374000000000002</v>
      </c>
      <c r="L405" s="288"/>
      <c r="M405" s="288"/>
      <c r="N405" s="288"/>
      <c r="O405" s="288"/>
      <c r="P405" s="288"/>
      <c r="Q405" s="288"/>
      <c r="R405" s="293"/>
      <c r="T405" s="295"/>
      <c r="U405" s="288"/>
      <c r="V405" s="288"/>
      <c r="W405" s="288"/>
      <c r="X405" s="288"/>
      <c r="Y405" s="288"/>
      <c r="Z405" s="288"/>
      <c r="AA405" s="296"/>
      <c r="AT405" s="297" t="s">
        <v>155</v>
      </c>
      <c r="AU405" s="297" t="s">
        <v>86</v>
      </c>
      <c r="AV405" s="294" t="s">
        <v>86</v>
      </c>
      <c r="AW405" s="294" t="s">
        <v>32</v>
      </c>
      <c r="AX405" s="294" t="s">
        <v>77</v>
      </c>
      <c r="AY405" s="297" t="s">
        <v>147</v>
      </c>
    </row>
    <row r="406" spans="2:65" s="294" customFormat="1" ht="22.5" customHeight="1" x14ac:dyDescent="0.3">
      <c r="B406" s="287"/>
      <c r="C406" s="288"/>
      <c r="D406" s="288"/>
      <c r="E406" s="289" t="s">
        <v>3</v>
      </c>
      <c r="F406" s="290" t="s">
        <v>476</v>
      </c>
      <c r="G406" s="291"/>
      <c r="H406" s="291"/>
      <c r="I406" s="291"/>
      <c r="J406" s="288"/>
      <c r="K406" s="292">
        <v>74.409000000000006</v>
      </c>
      <c r="L406" s="288"/>
      <c r="M406" s="288"/>
      <c r="N406" s="288"/>
      <c r="O406" s="288"/>
      <c r="P406" s="288"/>
      <c r="Q406" s="288"/>
      <c r="R406" s="293"/>
      <c r="T406" s="295"/>
      <c r="U406" s="288"/>
      <c r="V406" s="288"/>
      <c r="W406" s="288"/>
      <c r="X406" s="288"/>
      <c r="Y406" s="288"/>
      <c r="Z406" s="288"/>
      <c r="AA406" s="296"/>
      <c r="AT406" s="297" t="s">
        <v>155</v>
      </c>
      <c r="AU406" s="297" t="s">
        <v>86</v>
      </c>
      <c r="AV406" s="294" t="s">
        <v>86</v>
      </c>
      <c r="AW406" s="294" t="s">
        <v>32</v>
      </c>
      <c r="AX406" s="294" t="s">
        <v>77</v>
      </c>
      <c r="AY406" s="297" t="s">
        <v>147</v>
      </c>
    </row>
    <row r="407" spans="2:65" s="294" customFormat="1" ht="31.5" customHeight="1" x14ac:dyDescent="0.3">
      <c r="B407" s="287"/>
      <c r="C407" s="288"/>
      <c r="D407" s="288"/>
      <c r="E407" s="289" t="s">
        <v>3</v>
      </c>
      <c r="F407" s="290" t="s">
        <v>477</v>
      </c>
      <c r="G407" s="291"/>
      <c r="H407" s="291"/>
      <c r="I407" s="291"/>
      <c r="J407" s="288"/>
      <c r="K407" s="292">
        <v>32.805</v>
      </c>
      <c r="L407" s="288"/>
      <c r="M407" s="288"/>
      <c r="N407" s="288"/>
      <c r="O407" s="288"/>
      <c r="P407" s="288"/>
      <c r="Q407" s="288"/>
      <c r="R407" s="293"/>
      <c r="T407" s="295"/>
      <c r="U407" s="288"/>
      <c r="V407" s="288"/>
      <c r="W407" s="288"/>
      <c r="X407" s="288"/>
      <c r="Y407" s="288"/>
      <c r="Z407" s="288"/>
      <c r="AA407" s="296"/>
      <c r="AT407" s="297" t="s">
        <v>155</v>
      </c>
      <c r="AU407" s="297" t="s">
        <v>86</v>
      </c>
      <c r="AV407" s="294" t="s">
        <v>86</v>
      </c>
      <c r="AW407" s="294" t="s">
        <v>32</v>
      </c>
      <c r="AX407" s="294" t="s">
        <v>77</v>
      </c>
      <c r="AY407" s="297" t="s">
        <v>147</v>
      </c>
    </row>
    <row r="408" spans="2:65" s="294" customFormat="1" ht="22.5" customHeight="1" x14ac:dyDescent="0.3">
      <c r="B408" s="287"/>
      <c r="C408" s="288"/>
      <c r="D408" s="288"/>
      <c r="E408" s="289" t="s">
        <v>3</v>
      </c>
      <c r="F408" s="290" t="s">
        <v>478</v>
      </c>
      <c r="G408" s="291"/>
      <c r="H408" s="291"/>
      <c r="I408" s="291"/>
      <c r="J408" s="288"/>
      <c r="K408" s="292">
        <v>22.815000000000001</v>
      </c>
      <c r="L408" s="288"/>
      <c r="M408" s="288"/>
      <c r="N408" s="288"/>
      <c r="O408" s="288"/>
      <c r="P408" s="288"/>
      <c r="Q408" s="288"/>
      <c r="R408" s="293"/>
      <c r="T408" s="295"/>
      <c r="U408" s="288"/>
      <c r="V408" s="288"/>
      <c r="W408" s="288"/>
      <c r="X408" s="288"/>
      <c r="Y408" s="288"/>
      <c r="Z408" s="288"/>
      <c r="AA408" s="296"/>
      <c r="AT408" s="297" t="s">
        <v>155</v>
      </c>
      <c r="AU408" s="297" t="s">
        <v>86</v>
      </c>
      <c r="AV408" s="294" t="s">
        <v>86</v>
      </c>
      <c r="AW408" s="294" t="s">
        <v>32</v>
      </c>
      <c r="AX408" s="294" t="s">
        <v>77</v>
      </c>
      <c r="AY408" s="297" t="s">
        <v>147</v>
      </c>
    </row>
    <row r="409" spans="2:65" s="316" customFormat="1" ht="22.5" customHeight="1" x14ac:dyDescent="0.3">
      <c r="B409" s="309"/>
      <c r="C409" s="310"/>
      <c r="D409" s="310"/>
      <c r="E409" s="311" t="s">
        <v>3</v>
      </c>
      <c r="F409" s="312" t="s">
        <v>321</v>
      </c>
      <c r="G409" s="313"/>
      <c r="H409" s="313"/>
      <c r="I409" s="313"/>
      <c r="J409" s="310"/>
      <c r="K409" s="314">
        <v>163.40299999999999</v>
      </c>
      <c r="L409" s="310"/>
      <c r="M409" s="310"/>
      <c r="N409" s="310"/>
      <c r="O409" s="310"/>
      <c r="P409" s="310"/>
      <c r="Q409" s="310"/>
      <c r="R409" s="315"/>
      <c r="T409" s="317"/>
      <c r="U409" s="310"/>
      <c r="V409" s="310"/>
      <c r="W409" s="310"/>
      <c r="X409" s="310"/>
      <c r="Y409" s="310"/>
      <c r="Z409" s="310"/>
      <c r="AA409" s="318"/>
      <c r="AT409" s="319" t="s">
        <v>155</v>
      </c>
      <c r="AU409" s="319" t="s">
        <v>86</v>
      </c>
      <c r="AV409" s="316" t="s">
        <v>164</v>
      </c>
      <c r="AW409" s="316" t="s">
        <v>32</v>
      </c>
      <c r="AX409" s="316" t="s">
        <v>77</v>
      </c>
      <c r="AY409" s="319" t="s">
        <v>147</v>
      </c>
    </row>
    <row r="410" spans="2:65" s="305" customFormat="1" ht="22.5" customHeight="1" x14ac:dyDescent="0.3">
      <c r="B410" s="298"/>
      <c r="C410" s="299"/>
      <c r="D410" s="299"/>
      <c r="E410" s="300" t="s">
        <v>3</v>
      </c>
      <c r="F410" s="301" t="s">
        <v>157</v>
      </c>
      <c r="G410" s="302"/>
      <c r="H410" s="302"/>
      <c r="I410" s="302"/>
      <c r="J410" s="299"/>
      <c r="K410" s="303">
        <v>425.69099999999997</v>
      </c>
      <c r="L410" s="299"/>
      <c r="M410" s="299"/>
      <c r="N410" s="299"/>
      <c r="O410" s="299"/>
      <c r="P410" s="299"/>
      <c r="Q410" s="299"/>
      <c r="R410" s="304"/>
      <c r="T410" s="306"/>
      <c r="U410" s="299"/>
      <c r="V410" s="299"/>
      <c r="W410" s="299"/>
      <c r="X410" s="299"/>
      <c r="Y410" s="299"/>
      <c r="Z410" s="299"/>
      <c r="AA410" s="307"/>
      <c r="AT410" s="308" t="s">
        <v>155</v>
      </c>
      <c r="AU410" s="308" t="s">
        <v>86</v>
      </c>
      <c r="AV410" s="305" t="s">
        <v>152</v>
      </c>
      <c r="AW410" s="305" t="s">
        <v>32</v>
      </c>
      <c r="AX410" s="305" t="s">
        <v>33</v>
      </c>
      <c r="AY410" s="308" t="s">
        <v>147</v>
      </c>
    </row>
    <row r="411" spans="2:65" s="162" customFormat="1" ht="31.5" customHeight="1" x14ac:dyDescent="0.3">
      <c r="B411" s="163"/>
      <c r="C411" s="264" t="s">
        <v>479</v>
      </c>
      <c r="D411" s="264" t="s">
        <v>148</v>
      </c>
      <c r="E411" s="265" t="s">
        <v>480</v>
      </c>
      <c r="F411" s="266" t="s">
        <v>481</v>
      </c>
      <c r="G411" s="267"/>
      <c r="H411" s="267"/>
      <c r="I411" s="267"/>
      <c r="J411" s="268" t="s">
        <v>151</v>
      </c>
      <c r="K411" s="269">
        <v>3474.0630000000001</v>
      </c>
      <c r="L411" s="339"/>
      <c r="M411" s="340"/>
      <c r="N411" s="270">
        <f>ROUND(L411*K411,2)</f>
        <v>0</v>
      </c>
      <c r="O411" s="267"/>
      <c r="P411" s="267"/>
      <c r="Q411" s="267"/>
      <c r="R411" s="168"/>
      <c r="T411" s="271" t="s">
        <v>3</v>
      </c>
      <c r="U411" s="272" t="s">
        <v>42</v>
      </c>
      <c r="V411" s="273">
        <v>0.19900000000000001</v>
      </c>
      <c r="W411" s="273">
        <f>V411*K411</f>
        <v>691.33853700000009</v>
      </c>
      <c r="X411" s="273">
        <v>1.146E-2</v>
      </c>
      <c r="Y411" s="273">
        <f>X411*K411</f>
        <v>39.812761979999998</v>
      </c>
      <c r="Z411" s="273">
        <v>0</v>
      </c>
      <c r="AA411" s="274">
        <f>Z411*K411</f>
        <v>0</v>
      </c>
      <c r="AR411" s="150" t="s">
        <v>152</v>
      </c>
      <c r="AT411" s="150" t="s">
        <v>148</v>
      </c>
      <c r="AU411" s="150" t="s">
        <v>86</v>
      </c>
      <c r="AY411" s="150" t="s">
        <v>147</v>
      </c>
      <c r="BE411" s="275">
        <f>IF(U411="základní",N411,0)</f>
        <v>0</v>
      </c>
      <c r="BF411" s="275">
        <f>IF(U411="snížená",N411,0)</f>
        <v>0</v>
      </c>
      <c r="BG411" s="275">
        <f>IF(U411="zákl. přenesená",N411,0)</f>
        <v>0</v>
      </c>
      <c r="BH411" s="275">
        <f>IF(U411="sníž. přenesená",N411,0)</f>
        <v>0</v>
      </c>
      <c r="BI411" s="275">
        <f>IF(U411="nulová",N411,0)</f>
        <v>0</v>
      </c>
      <c r="BJ411" s="150" t="s">
        <v>33</v>
      </c>
      <c r="BK411" s="275">
        <f>ROUND(L411*K411,2)</f>
        <v>0</v>
      </c>
      <c r="BL411" s="150" t="s">
        <v>152</v>
      </c>
      <c r="BM411" s="150" t="s">
        <v>482</v>
      </c>
    </row>
    <row r="412" spans="2:65" s="294" customFormat="1" ht="22.5" customHeight="1" x14ac:dyDescent="0.3">
      <c r="B412" s="287"/>
      <c r="C412" s="288"/>
      <c r="D412" s="288"/>
      <c r="E412" s="289" t="s">
        <v>3</v>
      </c>
      <c r="F412" s="321" t="s">
        <v>332</v>
      </c>
      <c r="G412" s="291"/>
      <c r="H412" s="291"/>
      <c r="I412" s="291"/>
      <c r="J412" s="288"/>
      <c r="K412" s="292">
        <v>426.25200000000001</v>
      </c>
      <c r="L412" s="288"/>
      <c r="M412" s="288"/>
      <c r="N412" s="288"/>
      <c r="O412" s="288"/>
      <c r="P412" s="288"/>
      <c r="Q412" s="288"/>
      <c r="R412" s="293"/>
      <c r="T412" s="295"/>
      <c r="U412" s="288"/>
      <c r="V412" s="288"/>
      <c r="W412" s="288"/>
      <c r="X412" s="288"/>
      <c r="Y412" s="288"/>
      <c r="Z412" s="288"/>
      <c r="AA412" s="296"/>
      <c r="AT412" s="297" t="s">
        <v>155</v>
      </c>
      <c r="AU412" s="297" t="s">
        <v>86</v>
      </c>
      <c r="AV412" s="294" t="s">
        <v>86</v>
      </c>
      <c r="AW412" s="294" t="s">
        <v>32</v>
      </c>
      <c r="AX412" s="294" t="s">
        <v>77</v>
      </c>
      <c r="AY412" s="297" t="s">
        <v>147</v>
      </c>
    </row>
    <row r="413" spans="2:65" s="294" customFormat="1" ht="22.5" customHeight="1" x14ac:dyDescent="0.3">
      <c r="B413" s="287"/>
      <c r="C413" s="288"/>
      <c r="D413" s="288"/>
      <c r="E413" s="289" t="s">
        <v>3</v>
      </c>
      <c r="F413" s="290" t="s">
        <v>333</v>
      </c>
      <c r="G413" s="291"/>
      <c r="H413" s="291"/>
      <c r="I413" s="291"/>
      <c r="J413" s="288"/>
      <c r="K413" s="292">
        <v>62.383000000000003</v>
      </c>
      <c r="L413" s="288"/>
      <c r="M413" s="288"/>
      <c r="N413" s="288"/>
      <c r="O413" s="288"/>
      <c r="P413" s="288"/>
      <c r="Q413" s="288"/>
      <c r="R413" s="293"/>
      <c r="T413" s="295"/>
      <c r="U413" s="288"/>
      <c r="V413" s="288"/>
      <c r="W413" s="288"/>
      <c r="X413" s="288"/>
      <c r="Y413" s="288"/>
      <c r="Z413" s="288"/>
      <c r="AA413" s="296"/>
      <c r="AT413" s="297" t="s">
        <v>155</v>
      </c>
      <c r="AU413" s="297" t="s">
        <v>86</v>
      </c>
      <c r="AV413" s="294" t="s">
        <v>86</v>
      </c>
      <c r="AW413" s="294" t="s">
        <v>32</v>
      </c>
      <c r="AX413" s="294" t="s">
        <v>77</v>
      </c>
      <c r="AY413" s="297" t="s">
        <v>147</v>
      </c>
    </row>
    <row r="414" spans="2:65" s="294" customFormat="1" ht="22.5" customHeight="1" x14ac:dyDescent="0.3">
      <c r="B414" s="287"/>
      <c r="C414" s="288"/>
      <c r="D414" s="288"/>
      <c r="E414" s="289" t="s">
        <v>3</v>
      </c>
      <c r="F414" s="290" t="s">
        <v>334</v>
      </c>
      <c r="G414" s="291"/>
      <c r="H414" s="291"/>
      <c r="I414" s="291"/>
      <c r="J414" s="288"/>
      <c r="K414" s="292">
        <v>-5.76</v>
      </c>
      <c r="L414" s="288"/>
      <c r="M414" s="288"/>
      <c r="N414" s="288"/>
      <c r="O414" s="288"/>
      <c r="P414" s="288"/>
      <c r="Q414" s="288"/>
      <c r="R414" s="293"/>
      <c r="T414" s="295"/>
      <c r="U414" s="288"/>
      <c r="V414" s="288"/>
      <c r="W414" s="288"/>
      <c r="X414" s="288"/>
      <c r="Y414" s="288"/>
      <c r="Z414" s="288"/>
      <c r="AA414" s="296"/>
      <c r="AT414" s="297" t="s">
        <v>155</v>
      </c>
      <c r="AU414" s="297" t="s">
        <v>86</v>
      </c>
      <c r="AV414" s="294" t="s">
        <v>86</v>
      </c>
      <c r="AW414" s="294" t="s">
        <v>32</v>
      </c>
      <c r="AX414" s="294" t="s">
        <v>77</v>
      </c>
      <c r="AY414" s="297" t="s">
        <v>147</v>
      </c>
    </row>
    <row r="415" spans="2:65" s="294" customFormat="1" ht="22.5" customHeight="1" x14ac:dyDescent="0.3">
      <c r="B415" s="287"/>
      <c r="C415" s="288"/>
      <c r="D415" s="288"/>
      <c r="E415" s="289" t="s">
        <v>3</v>
      </c>
      <c r="F415" s="290" t="s">
        <v>335</v>
      </c>
      <c r="G415" s="291"/>
      <c r="H415" s="291"/>
      <c r="I415" s="291"/>
      <c r="J415" s="288"/>
      <c r="K415" s="292">
        <v>-49.92</v>
      </c>
      <c r="L415" s="288"/>
      <c r="M415" s="288"/>
      <c r="N415" s="288"/>
      <c r="O415" s="288"/>
      <c r="P415" s="288"/>
      <c r="Q415" s="288"/>
      <c r="R415" s="293"/>
      <c r="T415" s="295"/>
      <c r="U415" s="288"/>
      <c r="V415" s="288"/>
      <c r="W415" s="288"/>
      <c r="X415" s="288"/>
      <c r="Y415" s="288"/>
      <c r="Z415" s="288"/>
      <c r="AA415" s="296"/>
      <c r="AT415" s="297" t="s">
        <v>155</v>
      </c>
      <c r="AU415" s="297" t="s">
        <v>86</v>
      </c>
      <c r="AV415" s="294" t="s">
        <v>86</v>
      </c>
      <c r="AW415" s="294" t="s">
        <v>32</v>
      </c>
      <c r="AX415" s="294" t="s">
        <v>77</v>
      </c>
      <c r="AY415" s="297" t="s">
        <v>147</v>
      </c>
    </row>
    <row r="416" spans="2:65" s="294" customFormat="1" ht="22.5" customHeight="1" x14ac:dyDescent="0.3">
      <c r="B416" s="287"/>
      <c r="C416" s="288"/>
      <c r="D416" s="288"/>
      <c r="E416" s="289" t="s">
        <v>3</v>
      </c>
      <c r="F416" s="290" t="s">
        <v>336</v>
      </c>
      <c r="G416" s="291"/>
      <c r="H416" s="291"/>
      <c r="I416" s="291"/>
      <c r="J416" s="288"/>
      <c r="K416" s="292">
        <v>-3.2549999999999999</v>
      </c>
      <c r="L416" s="288"/>
      <c r="M416" s="288"/>
      <c r="N416" s="288"/>
      <c r="O416" s="288"/>
      <c r="P416" s="288"/>
      <c r="Q416" s="288"/>
      <c r="R416" s="293"/>
      <c r="T416" s="295"/>
      <c r="U416" s="288"/>
      <c r="V416" s="288"/>
      <c r="W416" s="288"/>
      <c r="X416" s="288"/>
      <c r="Y416" s="288"/>
      <c r="Z416" s="288"/>
      <c r="AA416" s="296"/>
      <c r="AT416" s="297" t="s">
        <v>155</v>
      </c>
      <c r="AU416" s="297" t="s">
        <v>86</v>
      </c>
      <c r="AV416" s="294" t="s">
        <v>86</v>
      </c>
      <c r="AW416" s="294" t="s">
        <v>32</v>
      </c>
      <c r="AX416" s="294" t="s">
        <v>77</v>
      </c>
      <c r="AY416" s="297" t="s">
        <v>147</v>
      </c>
    </row>
    <row r="417" spans="2:51" s="294" customFormat="1" ht="22.5" customHeight="1" x14ac:dyDescent="0.3">
      <c r="B417" s="287"/>
      <c r="C417" s="288"/>
      <c r="D417" s="288"/>
      <c r="E417" s="289" t="s">
        <v>3</v>
      </c>
      <c r="F417" s="290" t="s">
        <v>337</v>
      </c>
      <c r="G417" s="291"/>
      <c r="H417" s="291"/>
      <c r="I417" s="291"/>
      <c r="J417" s="288"/>
      <c r="K417" s="292">
        <v>-2.94</v>
      </c>
      <c r="L417" s="288"/>
      <c r="M417" s="288"/>
      <c r="N417" s="288"/>
      <c r="O417" s="288"/>
      <c r="P417" s="288"/>
      <c r="Q417" s="288"/>
      <c r="R417" s="293"/>
      <c r="T417" s="295"/>
      <c r="U417" s="288"/>
      <c r="V417" s="288"/>
      <c r="W417" s="288"/>
      <c r="X417" s="288"/>
      <c r="Y417" s="288"/>
      <c r="Z417" s="288"/>
      <c r="AA417" s="296"/>
      <c r="AT417" s="297" t="s">
        <v>155</v>
      </c>
      <c r="AU417" s="297" t="s">
        <v>86</v>
      </c>
      <c r="AV417" s="294" t="s">
        <v>86</v>
      </c>
      <c r="AW417" s="294" t="s">
        <v>32</v>
      </c>
      <c r="AX417" s="294" t="s">
        <v>77</v>
      </c>
      <c r="AY417" s="297" t="s">
        <v>147</v>
      </c>
    </row>
    <row r="418" spans="2:51" s="294" customFormat="1" ht="22.5" customHeight="1" x14ac:dyDescent="0.3">
      <c r="B418" s="287"/>
      <c r="C418" s="288"/>
      <c r="D418" s="288"/>
      <c r="E418" s="289" t="s">
        <v>3</v>
      </c>
      <c r="F418" s="290" t="s">
        <v>338</v>
      </c>
      <c r="G418" s="291"/>
      <c r="H418" s="291"/>
      <c r="I418" s="291"/>
      <c r="J418" s="288"/>
      <c r="K418" s="292">
        <v>-3.57</v>
      </c>
      <c r="L418" s="288"/>
      <c r="M418" s="288"/>
      <c r="N418" s="288"/>
      <c r="O418" s="288"/>
      <c r="P418" s="288"/>
      <c r="Q418" s="288"/>
      <c r="R418" s="293"/>
      <c r="T418" s="295"/>
      <c r="U418" s="288"/>
      <c r="V418" s="288"/>
      <c r="W418" s="288"/>
      <c r="X418" s="288"/>
      <c r="Y418" s="288"/>
      <c r="Z418" s="288"/>
      <c r="AA418" s="296"/>
      <c r="AT418" s="297" t="s">
        <v>155</v>
      </c>
      <c r="AU418" s="297" t="s">
        <v>86</v>
      </c>
      <c r="AV418" s="294" t="s">
        <v>86</v>
      </c>
      <c r="AW418" s="294" t="s">
        <v>32</v>
      </c>
      <c r="AX418" s="294" t="s">
        <v>77</v>
      </c>
      <c r="AY418" s="297" t="s">
        <v>147</v>
      </c>
    </row>
    <row r="419" spans="2:51" s="316" customFormat="1" ht="22.5" customHeight="1" x14ac:dyDescent="0.3">
      <c r="B419" s="309"/>
      <c r="C419" s="310"/>
      <c r="D419" s="310"/>
      <c r="E419" s="311" t="s">
        <v>3</v>
      </c>
      <c r="F419" s="312" t="s">
        <v>278</v>
      </c>
      <c r="G419" s="313"/>
      <c r="H419" s="313"/>
      <c r="I419" s="313"/>
      <c r="J419" s="310"/>
      <c r="K419" s="314">
        <v>423.19</v>
      </c>
      <c r="L419" s="310"/>
      <c r="M419" s="310"/>
      <c r="N419" s="310"/>
      <c r="O419" s="310"/>
      <c r="P419" s="310"/>
      <c r="Q419" s="310"/>
      <c r="R419" s="315"/>
      <c r="T419" s="317"/>
      <c r="U419" s="310"/>
      <c r="V419" s="310"/>
      <c r="W419" s="310"/>
      <c r="X419" s="310"/>
      <c r="Y419" s="310"/>
      <c r="Z419" s="310"/>
      <c r="AA419" s="318"/>
      <c r="AT419" s="319" t="s">
        <v>155</v>
      </c>
      <c r="AU419" s="319" t="s">
        <v>86</v>
      </c>
      <c r="AV419" s="316" t="s">
        <v>164</v>
      </c>
      <c r="AW419" s="316" t="s">
        <v>32</v>
      </c>
      <c r="AX419" s="316" t="s">
        <v>77</v>
      </c>
      <c r="AY419" s="319" t="s">
        <v>147</v>
      </c>
    </row>
    <row r="420" spans="2:51" s="294" customFormat="1" ht="22.5" customHeight="1" x14ac:dyDescent="0.3">
      <c r="B420" s="287"/>
      <c r="C420" s="288"/>
      <c r="D420" s="288"/>
      <c r="E420" s="289" t="s">
        <v>3</v>
      </c>
      <c r="F420" s="290" t="s">
        <v>339</v>
      </c>
      <c r="G420" s="291"/>
      <c r="H420" s="291"/>
      <c r="I420" s="291"/>
      <c r="J420" s="288"/>
      <c r="K420" s="292">
        <v>374.4</v>
      </c>
      <c r="L420" s="288"/>
      <c r="M420" s="288"/>
      <c r="N420" s="288"/>
      <c r="O420" s="288"/>
      <c r="P420" s="288"/>
      <c r="Q420" s="288"/>
      <c r="R420" s="293"/>
      <c r="T420" s="295"/>
      <c r="U420" s="288"/>
      <c r="V420" s="288"/>
      <c r="W420" s="288"/>
      <c r="X420" s="288"/>
      <c r="Y420" s="288"/>
      <c r="Z420" s="288"/>
      <c r="AA420" s="296"/>
      <c r="AT420" s="297" t="s">
        <v>155</v>
      </c>
      <c r="AU420" s="297" t="s">
        <v>86</v>
      </c>
      <c r="AV420" s="294" t="s">
        <v>86</v>
      </c>
      <c r="AW420" s="294" t="s">
        <v>32</v>
      </c>
      <c r="AX420" s="294" t="s">
        <v>77</v>
      </c>
      <c r="AY420" s="297" t="s">
        <v>147</v>
      </c>
    </row>
    <row r="421" spans="2:51" s="294" customFormat="1" ht="22.5" customHeight="1" x14ac:dyDescent="0.3">
      <c r="B421" s="287"/>
      <c r="C421" s="288"/>
      <c r="D421" s="288"/>
      <c r="E421" s="289" t="s">
        <v>3</v>
      </c>
      <c r="F421" s="290" t="s">
        <v>340</v>
      </c>
      <c r="G421" s="291"/>
      <c r="H421" s="291"/>
      <c r="I421" s="291"/>
      <c r="J421" s="288"/>
      <c r="K421" s="292">
        <v>-89.1</v>
      </c>
      <c r="L421" s="288"/>
      <c r="M421" s="288"/>
      <c r="N421" s="288"/>
      <c r="O421" s="288"/>
      <c r="P421" s="288"/>
      <c r="Q421" s="288"/>
      <c r="R421" s="293"/>
      <c r="T421" s="295"/>
      <c r="U421" s="288"/>
      <c r="V421" s="288"/>
      <c r="W421" s="288"/>
      <c r="X421" s="288"/>
      <c r="Y421" s="288"/>
      <c r="Z421" s="288"/>
      <c r="AA421" s="296"/>
      <c r="AT421" s="297" t="s">
        <v>155</v>
      </c>
      <c r="AU421" s="297" t="s">
        <v>86</v>
      </c>
      <c r="AV421" s="294" t="s">
        <v>86</v>
      </c>
      <c r="AW421" s="294" t="s">
        <v>32</v>
      </c>
      <c r="AX421" s="294" t="s">
        <v>77</v>
      </c>
      <c r="AY421" s="297" t="s">
        <v>147</v>
      </c>
    </row>
    <row r="422" spans="2:51" s="294" customFormat="1" ht="22.5" customHeight="1" x14ac:dyDescent="0.3">
      <c r="B422" s="287"/>
      <c r="C422" s="288"/>
      <c r="D422" s="288"/>
      <c r="E422" s="289" t="s">
        <v>3</v>
      </c>
      <c r="F422" s="290" t="s">
        <v>341</v>
      </c>
      <c r="G422" s="291"/>
      <c r="H422" s="291"/>
      <c r="I422" s="291"/>
      <c r="J422" s="288"/>
      <c r="K422" s="292">
        <v>-22.14</v>
      </c>
      <c r="L422" s="288"/>
      <c r="M422" s="288"/>
      <c r="N422" s="288"/>
      <c r="O422" s="288"/>
      <c r="P422" s="288"/>
      <c r="Q422" s="288"/>
      <c r="R422" s="293"/>
      <c r="T422" s="295"/>
      <c r="U422" s="288"/>
      <c r="V422" s="288"/>
      <c r="W422" s="288"/>
      <c r="X422" s="288"/>
      <c r="Y422" s="288"/>
      <c r="Z422" s="288"/>
      <c r="AA422" s="296"/>
      <c r="AT422" s="297" t="s">
        <v>155</v>
      </c>
      <c r="AU422" s="297" t="s">
        <v>86</v>
      </c>
      <c r="AV422" s="294" t="s">
        <v>86</v>
      </c>
      <c r="AW422" s="294" t="s">
        <v>32</v>
      </c>
      <c r="AX422" s="294" t="s">
        <v>77</v>
      </c>
      <c r="AY422" s="297" t="s">
        <v>147</v>
      </c>
    </row>
    <row r="423" spans="2:51" s="294" customFormat="1" ht="22.5" customHeight="1" x14ac:dyDescent="0.3">
      <c r="B423" s="287"/>
      <c r="C423" s="288"/>
      <c r="D423" s="288"/>
      <c r="E423" s="289" t="s">
        <v>3</v>
      </c>
      <c r="F423" s="290" t="s">
        <v>342</v>
      </c>
      <c r="G423" s="291"/>
      <c r="H423" s="291"/>
      <c r="I423" s="291"/>
      <c r="J423" s="288"/>
      <c r="K423" s="292">
        <v>-15.66</v>
      </c>
      <c r="L423" s="288"/>
      <c r="M423" s="288"/>
      <c r="N423" s="288"/>
      <c r="O423" s="288"/>
      <c r="P423" s="288"/>
      <c r="Q423" s="288"/>
      <c r="R423" s="293"/>
      <c r="T423" s="295"/>
      <c r="U423" s="288"/>
      <c r="V423" s="288"/>
      <c r="W423" s="288"/>
      <c r="X423" s="288"/>
      <c r="Y423" s="288"/>
      <c r="Z423" s="288"/>
      <c r="AA423" s="296"/>
      <c r="AT423" s="297" t="s">
        <v>155</v>
      </c>
      <c r="AU423" s="297" t="s">
        <v>86</v>
      </c>
      <c r="AV423" s="294" t="s">
        <v>86</v>
      </c>
      <c r="AW423" s="294" t="s">
        <v>32</v>
      </c>
      <c r="AX423" s="294" t="s">
        <v>77</v>
      </c>
      <c r="AY423" s="297" t="s">
        <v>147</v>
      </c>
    </row>
    <row r="424" spans="2:51" s="294" customFormat="1" ht="22.5" customHeight="1" x14ac:dyDescent="0.3">
      <c r="B424" s="287"/>
      <c r="C424" s="288"/>
      <c r="D424" s="288"/>
      <c r="E424" s="289" t="s">
        <v>3</v>
      </c>
      <c r="F424" s="290" t="s">
        <v>343</v>
      </c>
      <c r="G424" s="291"/>
      <c r="H424" s="291"/>
      <c r="I424" s="291"/>
      <c r="J424" s="288"/>
      <c r="K424" s="292">
        <v>-9.0749999999999993</v>
      </c>
      <c r="L424" s="288"/>
      <c r="M424" s="288"/>
      <c r="N424" s="288"/>
      <c r="O424" s="288"/>
      <c r="P424" s="288"/>
      <c r="Q424" s="288"/>
      <c r="R424" s="293"/>
      <c r="T424" s="295"/>
      <c r="U424" s="288"/>
      <c r="V424" s="288"/>
      <c r="W424" s="288"/>
      <c r="X424" s="288"/>
      <c r="Y424" s="288"/>
      <c r="Z424" s="288"/>
      <c r="AA424" s="296"/>
      <c r="AT424" s="297" t="s">
        <v>155</v>
      </c>
      <c r="AU424" s="297" t="s">
        <v>86</v>
      </c>
      <c r="AV424" s="294" t="s">
        <v>86</v>
      </c>
      <c r="AW424" s="294" t="s">
        <v>32</v>
      </c>
      <c r="AX424" s="294" t="s">
        <v>77</v>
      </c>
      <c r="AY424" s="297" t="s">
        <v>147</v>
      </c>
    </row>
    <row r="425" spans="2:51" s="316" customFormat="1" ht="22.5" customHeight="1" x14ac:dyDescent="0.3">
      <c r="B425" s="309"/>
      <c r="C425" s="310"/>
      <c r="D425" s="310"/>
      <c r="E425" s="311" t="s">
        <v>3</v>
      </c>
      <c r="F425" s="312" t="s">
        <v>283</v>
      </c>
      <c r="G425" s="313"/>
      <c r="H425" s="313"/>
      <c r="I425" s="313"/>
      <c r="J425" s="310"/>
      <c r="K425" s="314">
        <v>238.42500000000001</v>
      </c>
      <c r="L425" s="310"/>
      <c r="M425" s="310"/>
      <c r="N425" s="310"/>
      <c r="O425" s="310"/>
      <c r="P425" s="310"/>
      <c r="Q425" s="310"/>
      <c r="R425" s="315"/>
      <c r="T425" s="317"/>
      <c r="U425" s="310"/>
      <c r="V425" s="310"/>
      <c r="W425" s="310"/>
      <c r="X425" s="310"/>
      <c r="Y425" s="310"/>
      <c r="Z425" s="310"/>
      <c r="AA425" s="318"/>
      <c r="AT425" s="319" t="s">
        <v>155</v>
      </c>
      <c r="AU425" s="319" t="s">
        <v>86</v>
      </c>
      <c r="AV425" s="316" t="s">
        <v>164</v>
      </c>
      <c r="AW425" s="316" t="s">
        <v>32</v>
      </c>
      <c r="AX425" s="316" t="s">
        <v>77</v>
      </c>
      <c r="AY425" s="319" t="s">
        <v>147</v>
      </c>
    </row>
    <row r="426" spans="2:51" s="294" customFormat="1" ht="22.5" customHeight="1" x14ac:dyDescent="0.3">
      <c r="B426" s="287"/>
      <c r="C426" s="288"/>
      <c r="D426" s="288"/>
      <c r="E426" s="289" t="s">
        <v>3</v>
      </c>
      <c r="F426" s="290" t="s">
        <v>344</v>
      </c>
      <c r="G426" s="291"/>
      <c r="H426" s="291"/>
      <c r="I426" s="291"/>
      <c r="J426" s="288"/>
      <c r="K426" s="292">
        <v>28.8</v>
      </c>
      <c r="L426" s="288"/>
      <c r="M426" s="288"/>
      <c r="N426" s="288"/>
      <c r="O426" s="288"/>
      <c r="P426" s="288"/>
      <c r="Q426" s="288"/>
      <c r="R426" s="293"/>
      <c r="T426" s="295"/>
      <c r="U426" s="288"/>
      <c r="V426" s="288"/>
      <c r="W426" s="288"/>
      <c r="X426" s="288"/>
      <c r="Y426" s="288"/>
      <c r="Z426" s="288"/>
      <c r="AA426" s="296"/>
      <c r="AT426" s="297" t="s">
        <v>155</v>
      </c>
      <c r="AU426" s="297" t="s">
        <v>86</v>
      </c>
      <c r="AV426" s="294" t="s">
        <v>86</v>
      </c>
      <c r="AW426" s="294" t="s">
        <v>32</v>
      </c>
      <c r="AX426" s="294" t="s">
        <v>77</v>
      </c>
      <c r="AY426" s="297" t="s">
        <v>147</v>
      </c>
    </row>
    <row r="427" spans="2:51" s="294" customFormat="1" ht="22.5" customHeight="1" x14ac:dyDescent="0.3">
      <c r="B427" s="287"/>
      <c r="C427" s="288"/>
      <c r="D427" s="288"/>
      <c r="E427" s="289" t="s">
        <v>3</v>
      </c>
      <c r="F427" s="290" t="s">
        <v>345</v>
      </c>
      <c r="G427" s="291"/>
      <c r="H427" s="291"/>
      <c r="I427" s="291"/>
      <c r="J427" s="288"/>
      <c r="K427" s="292">
        <v>-11.52</v>
      </c>
      <c r="L427" s="288"/>
      <c r="M427" s="288"/>
      <c r="N427" s="288"/>
      <c r="O427" s="288"/>
      <c r="P427" s="288"/>
      <c r="Q427" s="288"/>
      <c r="R427" s="293"/>
      <c r="T427" s="295"/>
      <c r="U427" s="288"/>
      <c r="V427" s="288"/>
      <c r="W427" s="288"/>
      <c r="X427" s="288"/>
      <c r="Y427" s="288"/>
      <c r="Z427" s="288"/>
      <c r="AA427" s="296"/>
      <c r="AT427" s="297" t="s">
        <v>155</v>
      </c>
      <c r="AU427" s="297" t="s">
        <v>86</v>
      </c>
      <c r="AV427" s="294" t="s">
        <v>86</v>
      </c>
      <c r="AW427" s="294" t="s">
        <v>32</v>
      </c>
      <c r="AX427" s="294" t="s">
        <v>77</v>
      </c>
      <c r="AY427" s="297" t="s">
        <v>147</v>
      </c>
    </row>
    <row r="428" spans="2:51" s="316" customFormat="1" ht="22.5" customHeight="1" x14ac:dyDescent="0.3">
      <c r="B428" s="309"/>
      <c r="C428" s="310"/>
      <c r="D428" s="310"/>
      <c r="E428" s="311" t="s">
        <v>3</v>
      </c>
      <c r="F428" s="312" t="s">
        <v>285</v>
      </c>
      <c r="G428" s="313"/>
      <c r="H428" s="313"/>
      <c r="I428" s="313"/>
      <c r="J428" s="310"/>
      <c r="K428" s="314">
        <v>17.28</v>
      </c>
      <c r="L428" s="310"/>
      <c r="M428" s="310"/>
      <c r="N428" s="310"/>
      <c r="O428" s="310"/>
      <c r="P428" s="310"/>
      <c r="Q428" s="310"/>
      <c r="R428" s="315"/>
      <c r="T428" s="317"/>
      <c r="U428" s="310"/>
      <c r="V428" s="310"/>
      <c r="W428" s="310"/>
      <c r="X428" s="310"/>
      <c r="Y428" s="310"/>
      <c r="Z428" s="310"/>
      <c r="AA428" s="318"/>
      <c r="AT428" s="319" t="s">
        <v>155</v>
      </c>
      <c r="AU428" s="319" t="s">
        <v>86</v>
      </c>
      <c r="AV428" s="316" t="s">
        <v>164</v>
      </c>
      <c r="AW428" s="316" t="s">
        <v>32</v>
      </c>
      <c r="AX428" s="316" t="s">
        <v>77</v>
      </c>
      <c r="AY428" s="319" t="s">
        <v>147</v>
      </c>
    </row>
    <row r="429" spans="2:51" s="294" customFormat="1" ht="22.5" customHeight="1" x14ac:dyDescent="0.3">
      <c r="B429" s="287"/>
      <c r="C429" s="288"/>
      <c r="D429" s="288"/>
      <c r="E429" s="289" t="s">
        <v>3</v>
      </c>
      <c r="F429" s="290" t="s">
        <v>346</v>
      </c>
      <c r="G429" s="291"/>
      <c r="H429" s="291"/>
      <c r="I429" s="291"/>
      <c r="J429" s="288"/>
      <c r="K429" s="292">
        <v>793.12</v>
      </c>
      <c r="L429" s="288"/>
      <c r="M429" s="288"/>
      <c r="N429" s="288"/>
      <c r="O429" s="288"/>
      <c r="P429" s="288"/>
      <c r="Q429" s="288"/>
      <c r="R429" s="293"/>
      <c r="T429" s="295"/>
      <c r="U429" s="288"/>
      <c r="V429" s="288"/>
      <c r="W429" s="288"/>
      <c r="X429" s="288"/>
      <c r="Y429" s="288"/>
      <c r="Z429" s="288"/>
      <c r="AA429" s="296"/>
      <c r="AT429" s="297" t="s">
        <v>155</v>
      </c>
      <c r="AU429" s="297" t="s">
        <v>86</v>
      </c>
      <c r="AV429" s="294" t="s">
        <v>86</v>
      </c>
      <c r="AW429" s="294" t="s">
        <v>32</v>
      </c>
      <c r="AX429" s="294" t="s">
        <v>77</v>
      </c>
      <c r="AY429" s="297" t="s">
        <v>147</v>
      </c>
    </row>
    <row r="430" spans="2:51" s="294" customFormat="1" ht="22.5" customHeight="1" x14ac:dyDescent="0.3">
      <c r="B430" s="287"/>
      <c r="C430" s="288"/>
      <c r="D430" s="288"/>
      <c r="E430" s="289" t="s">
        <v>3</v>
      </c>
      <c r="F430" s="290" t="s">
        <v>347</v>
      </c>
      <c r="G430" s="291"/>
      <c r="H430" s="291"/>
      <c r="I430" s="291"/>
      <c r="J430" s="288"/>
      <c r="K430" s="292">
        <v>48.743000000000002</v>
      </c>
      <c r="L430" s="288"/>
      <c r="M430" s="288"/>
      <c r="N430" s="288"/>
      <c r="O430" s="288"/>
      <c r="P430" s="288"/>
      <c r="Q430" s="288"/>
      <c r="R430" s="293"/>
      <c r="T430" s="295"/>
      <c r="U430" s="288"/>
      <c r="V430" s="288"/>
      <c r="W430" s="288"/>
      <c r="X430" s="288"/>
      <c r="Y430" s="288"/>
      <c r="Z430" s="288"/>
      <c r="AA430" s="296"/>
      <c r="AT430" s="297" t="s">
        <v>155</v>
      </c>
      <c r="AU430" s="297" t="s">
        <v>86</v>
      </c>
      <c r="AV430" s="294" t="s">
        <v>86</v>
      </c>
      <c r="AW430" s="294" t="s">
        <v>32</v>
      </c>
      <c r="AX430" s="294" t="s">
        <v>77</v>
      </c>
      <c r="AY430" s="297" t="s">
        <v>147</v>
      </c>
    </row>
    <row r="431" spans="2:51" s="294" customFormat="1" ht="22.5" customHeight="1" x14ac:dyDescent="0.3">
      <c r="B431" s="287"/>
      <c r="C431" s="288"/>
      <c r="D431" s="288"/>
      <c r="E431" s="289" t="s">
        <v>3</v>
      </c>
      <c r="F431" s="290" t="s">
        <v>348</v>
      </c>
      <c r="G431" s="291"/>
      <c r="H431" s="291"/>
      <c r="I431" s="291"/>
      <c r="J431" s="288"/>
      <c r="K431" s="292">
        <v>233.93600000000001</v>
      </c>
      <c r="L431" s="288"/>
      <c r="M431" s="288"/>
      <c r="N431" s="288"/>
      <c r="O431" s="288"/>
      <c r="P431" s="288"/>
      <c r="Q431" s="288"/>
      <c r="R431" s="293"/>
      <c r="T431" s="295"/>
      <c r="U431" s="288"/>
      <c r="V431" s="288"/>
      <c r="W431" s="288"/>
      <c r="X431" s="288"/>
      <c r="Y431" s="288"/>
      <c r="Z431" s="288"/>
      <c r="AA431" s="296"/>
      <c r="AT431" s="297" t="s">
        <v>155</v>
      </c>
      <c r="AU431" s="297" t="s">
        <v>86</v>
      </c>
      <c r="AV431" s="294" t="s">
        <v>86</v>
      </c>
      <c r="AW431" s="294" t="s">
        <v>32</v>
      </c>
      <c r="AX431" s="294" t="s">
        <v>77</v>
      </c>
      <c r="AY431" s="297" t="s">
        <v>147</v>
      </c>
    </row>
    <row r="432" spans="2:51" s="294" customFormat="1" ht="22.5" customHeight="1" x14ac:dyDescent="0.3">
      <c r="B432" s="287"/>
      <c r="C432" s="288"/>
      <c r="D432" s="288"/>
      <c r="E432" s="289" t="s">
        <v>3</v>
      </c>
      <c r="F432" s="290" t="s">
        <v>349</v>
      </c>
      <c r="G432" s="291"/>
      <c r="H432" s="291"/>
      <c r="I432" s="291"/>
      <c r="J432" s="288"/>
      <c r="K432" s="292">
        <v>106.65</v>
      </c>
      <c r="L432" s="288"/>
      <c r="M432" s="288"/>
      <c r="N432" s="288"/>
      <c r="O432" s="288"/>
      <c r="P432" s="288"/>
      <c r="Q432" s="288"/>
      <c r="R432" s="293"/>
      <c r="T432" s="295"/>
      <c r="U432" s="288"/>
      <c r="V432" s="288"/>
      <c r="W432" s="288"/>
      <c r="X432" s="288"/>
      <c r="Y432" s="288"/>
      <c r="Z432" s="288"/>
      <c r="AA432" s="296"/>
      <c r="AT432" s="297" t="s">
        <v>155</v>
      </c>
      <c r="AU432" s="297" t="s">
        <v>86</v>
      </c>
      <c r="AV432" s="294" t="s">
        <v>86</v>
      </c>
      <c r="AW432" s="294" t="s">
        <v>32</v>
      </c>
      <c r="AX432" s="294" t="s">
        <v>77</v>
      </c>
      <c r="AY432" s="297" t="s">
        <v>147</v>
      </c>
    </row>
    <row r="433" spans="2:51" s="294" customFormat="1" ht="22.5" customHeight="1" x14ac:dyDescent="0.3">
      <c r="B433" s="287"/>
      <c r="C433" s="288"/>
      <c r="D433" s="288"/>
      <c r="E433" s="289" t="s">
        <v>3</v>
      </c>
      <c r="F433" s="290" t="s">
        <v>350</v>
      </c>
      <c r="G433" s="291"/>
      <c r="H433" s="291"/>
      <c r="I433" s="291"/>
      <c r="J433" s="288"/>
      <c r="K433" s="292">
        <v>120</v>
      </c>
      <c r="L433" s="288"/>
      <c r="M433" s="288"/>
      <c r="N433" s="288"/>
      <c r="O433" s="288"/>
      <c r="P433" s="288"/>
      <c r="Q433" s="288"/>
      <c r="R433" s="293"/>
      <c r="T433" s="295"/>
      <c r="U433" s="288"/>
      <c r="V433" s="288"/>
      <c r="W433" s="288"/>
      <c r="X433" s="288"/>
      <c r="Y433" s="288"/>
      <c r="Z433" s="288"/>
      <c r="AA433" s="296"/>
      <c r="AT433" s="297" t="s">
        <v>155</v>
      </c>
      <c r="AU433" s="297" t="s">
        <v>86</v>
      </c>
      <c r="AV433" s="294" t="s">
        <v>86</v>
      </c>
      <c r="AW433" s="294" t="s">
        <v>32</v>
      </c>
      <c r="AX433" s="294" t="s">
        <v>77</v>
      </c>
      <c r="AY433" s="297" t="s">
        <v>147</v>
      </c>
    </row>
    <row r="434" spans="2:51" s="294" customFormat="1" ht="22.5" customHeight="1" x14ac:dyDescent="0.3">
      <c r="B434" s="287"/>
      <c r="C434" s="288"/>
      <c r="D434" s="288"/>
      <c r="E434" s="289" t="s">
        <v>3</v>
      </c>
      <c r="F434" s="290" t="s">
        <v>351</v>
      </c>
      <c r="G434" s="291"/>
      <c r="H434" s="291"/>
      <c r="I434" s="291"/>
      <c r="J434" s="288"/>
      <c r="K434" s="292">
        <v>-1.8</v>
      </c>
      <c r="L434" s="288"/>
      <c r="M434" s="288"/>
      <c r="N434" s="288"/>
      <c r="O434" s="288"/>
      <c r="P434" s="288"/>
      <c r="Q434" s="288"/>
      <c r="R434" s="293"/>
      <c r="T434" s="295"/>
      <c r="U434" s="288"/>
      <c r="V434" s="288"/>
      <c r="W434" s="288"/>
      <c r="X434" s="288"/>
      <c r="Y434" s="288"/>
      <c r="Z434" s="288"/>
      <c r="AA434" s="296"/>
      <c r="AT434" s="297" t="s">
        <v>155</v>
      </c>
      <c r="AU434" s="297" t="s">
        <v>86</v>
      </c>
      <c r="AV434" s="294" t="s">
        <v>86</v>
      </c>
      <c r="AW434" s="294" t="s">
        <v>32</v>
      </c>
      <c r="AX434" s="294" t="s">
        <v>77</v>
      </c>
      <c r="AY434" s="297" t="s">
        <v>147</v>
      </c>
    </row>
    <row r="435" spans="2:51" s="294" customFormat="1" ht="22.5" customHeight="1" x14ac:dyDescent="0.3">
      <c r="B435" s="287"/>
      <c r="C435" s="288"/>
      <c r="D435" s="288"/>
      <c r="E435" s="289" t="s">
        <v>3</v>
      </c>
      <c r="F435" s="290" t="s">
        <v>352</v>
      </c>
      <c r="G435" s="291"/>
      <c r="H435" s="291"/>
      <c r="I435" s="291"/>
      <c r="J435" s="288"/>
      <c r="K435" s="292">
        <v>-7.56</v>
      </c>
      <c r="L435" s="288"/>
      <c r="M435" s="288"/>
      <c r="N435" s="288"/>
      <c r="O435" s="288"/>
      <c r="P435" s="288"/>
      <c r="Q435" s="288"/>
      <c r="R435" s="293"/>
      <c r="T435" s="295"/>
      <c r="U435" s="288"/>
      <c r="V435" s="288"/>
      <c r="W435" s="288"/>
      <c r="X435" s="288"/>
      <c r="Y435" s="288"/>
      <c r="Z435" s="288"/>
      <c r="AA435" s="296"/>
      <c r="AT435" s="297" t="s">
        <v>155</v>
      </c>
      <c r="AU435" s="297" t="s">
        <v>86</v>
      </c>
      <c r="AV435" s="294" t="s">
        <v>86</v>
      </c>
      <c r="AW435" s="294" t="s">
        <v>32</v>
      </c>
      <c r="AX435" s="294" t="s">
        <v>77</v>
      </c>
      <c r="AY435" s="297" t="s">
        <v>147</v>
      </c>
    </row>
    <row r="436" spans="2:51" s="294" customFormat="1" ht="22.5" customHeight="1" x14ac:dyDescent="0.3">
      <c r="B436" s="287"/>
      <c r="C436" s="288"/>
      <c r="D436" s="288"/>
      <c r="E436" s="289" t="s">
        <v>3</v>
      </c>
      <c r="F436" s="290" t="s">
        <v>353</v>
      </c>
      <c r="G436" s="291"/>
      <c r="H436" s="291"/>
      <c r="I436" s="291"/>
      <c r="J436" s="288"/>
      <c r="K436" s="292">
        <v>-9.9</v>
      </c>
      <c r="L436" s="288"/>
      <c r="M436" s="288"/>
      <c r="N436" s="288"/>
      <c r="O436" s="288"/>
      <c r="P436" s="288"/>
      <c r="Q436" s="288"/>
      <c r="R436" s="293"/>
      <c r="T436" s="295"/>
      <c r="U436" s="288"/>
      <c r="V436" s="288"/>
      <c r="W436" s="288"/>
      <c r="X436" s="288"/>
      <c r="Y436" s="288"/>
      <c r="Z436" s="288"/>
      <c r="AA436" s="296"/>
      <c r="AT436" s="297" t="s">
        <v>155</v>
      </c>
      <c r="AU436" s="297" t="s">
        <v>86</v>
      </c>
      <c r="AV436" s="294" t="s">
        <v>86</v>
      </c>
      <c r="AW436" s="294" t="s">
        <v>32</v>
      </c>
      <c r="AX436" s="294" t="s">
        <v>77</v>
      </c>
      <c r="AY436" s="297" t="s">
        <v>147</v>
      </c>
    </row>
    <row r="437" spans="2:51" s="294" customFormat="1" ht="22.5" customHeight="1" x14ac:dyDescent="0.3">
      <c r="B437" s="287"/>
      <c r="C437" s="288"/>
      <c r="D437" s="288"/>
      <c r="E437" s="289" t="s">
        <v>3</v>
      </c>
      <c r="F437" s="290" t="s">
        <v>354</v>
      </c>
      <c r="G437" s="291"/>
      <c r="H437" s="291"/>
      <c r="I437" s="291"/>
      <c r="J437" s="288"/>
      <c r="K437" s="292">
        <v>-3.4</v>
      </c>
      <c r="L437" s="288"/>
      <c r="M437" s="288"/>
      <c r="N437" s="288"/>
      <c r="O437" s="288"/>
      <c r="P437" s="288"/>
      <c r="Q437" s="288"/>
      <c r="R437" s="293"/>
      <c r="T437" s="295"/>
      <c r="U437" s="288"/>
      <c r="V437" s="288"/>
      <c r="W437" s="288"/>
      <c r="X437" s="288"/>
      <c r="Y437" s="288"/>
      <c r="Z437" s="288"/>
      <c r="AA437" s="296"/>
      <c r="AT437" s="297" t="s">
        <v>155</v>
      </c>
      <c r="AU437" s="297" t="s">
        <v>86</v>
      </c>
      <c r="AV437" s="294" t="s">
        <v>86</v>
      </c>
      <c r="AW437" s="294" t="s">
        <v>32</v>
      </c>
      <c r="AX437" s="294" t="s">
        <v>77</v>
      </c>
      <c r="AY437" s="297" t="s">
        <v>147</v>
      </c>
    </row>
    <row r="438" spans="2:51" s="294" customFormat="1" ht="22.5" customHeight="1" x14ac:dyDescent="0.3">
      <c r="B438" s="287"/>
      <c r="C438" s="288"/>
      <c r="D438" s="288"/>
      <c r="E438" s="289" t="s">
        <v>3</v>
      </c>
      <c r="F438" s="290" t="s">
        <v>355</v>
      </c>
      <c r="G438" s="291"/>
      <c r="H438" s="291"/>
      <c r="I438" s="291"/>
      <c r="J438" s="288"/>
      <c r="K438" s="292">
        <v>-44.28</v>
      </c>
      <c r="L438" s="288"/>
      <c r="M438" s="288"/>
      <c r="N438" s="288"/>
      <c r="O438" s="288"/>
      <c r="P438" s="288"/>
      <c r="Q438" s="288"/>
      <c r="R438" s="293"/>
      <c r="T438" s="295"/>
      <c r="U438" s="288"/>
      <c r="V438" s="288"/>
      <c r="W438" s="288"/>
      <c r="X438" s="288"/>
      <c r="Y438" s="288"/>
      <c r="Z438" s="288"/>
      <c r="AA438" s="296"/>
      <c r="AT438" s="297" t="s">
        <v>155</v>
      </c>
      <c r="AU438" s="297" t="s">
        <v>86</v>
      </c>
      <c r="AV438" s="294" t="s">
        <v>86</v>
      </c>
      <c r="AW438" s="294" t="s">
        <v>32</v>
      </c>
      <c r="AX438" s="294" t="s">
        <v>77</v>
      </c>
      <c r="AY438" s="297" t="s">
        <v>147</v>
      </c>
    </row>
    <row r="439" spans="2:51" s="294" customFormat="1" ht="22.5" customHeight="1" x14ac:dyDescent="0.3">
      <c r="B439" s="287"/>
      <c r="C439" s="288"/>
      <c r="D439" s="288"/>
      <c r="E439" s="289" t="s">
        <v>3</v>
      </c>
      <c r="F439" s="290" t="s">
        <v>356</v>
      </c>
      <c r="G439" s="291"/>
      <c r="H439" s="291"/>
      <c r="I439" s="291"/>
      <c r="J439" s="288"/>
      <c r="K439" s="292">
        <v>-247.5</v>
      </c>
      <c r="L439" s="288"/>
      <c r="M439" s="288"/>
      <c r="N439" s="288"/>
      <c r="O439" s="288"/>
      <c r="P439" s="288"/>
      <c r="Q439" s="288"/>
      <c r="R439" s="293"/>
      <c r="T439" s="295"/>
      <c r="U439" s="288"/>
      <c r="V439" s="288"/>
      <c r="W439" s="288"/>
      <c r="X439" s="288"/>
      <c r="Y439" s="288"/>
      <c r="Z439" s="288"/>
      <c r="AA439" s="296"/>
      <c r="AT439" s="297" t="s">
        <v>155</v>
      </c>
      <c r="AU439" s="297" t="s">
        <v>86</v>
      </c>
      <c r="AV439" s="294" t="s">
        <v>86</v>
      </c>
      <c r="AW439" s="294" t="s">
        <v>32</v>
      </c>
      <c r="AX439" s="294" t="s">
        <v>77</v>
      </c>
      <c r="AY439" s="297" t="s">
        <v>147</v>
      </c>
    </row>
    <row r="440" spans="2:51" s="294" customFormat="1" ht="22.5" customHeight="1" x14ac:dyDescent="0.3">
      <c r="B440" s="287"/>
      <c r="C440" s="288"/>
      <c r="D440" s="288"/>
      <c r="E440" s="289" t="s">
        <v>3</v>
      </c>
      <c r="F440" s="290" t="s">
        <v>357</v>
      </c>
      <c r="G440" s="291"/>
      <c r="H440" s="291"/>
      <c r="I440" s="291"/>
      <c r="J440" s="288"/>
      <c r="K440" s="292">
        <v>-31.32</v>
      </c>
      <c r="L440" s="288"/>
      <c r="M440" s="288"/>
      <c r="N440" s="288"/>
      <c r="O440" s="288"/>
      <c r="P440" s="288"/>
      <c r="Q440" s="288"/>
      <c r="R440" s="293"/>
      <c r="T440" s="295"/>
      <c r="U440" s="288"/>
      <c r="V440" s="288"/>
      <c r="W440" s="288"/>
      <c r="X440" s="288"/>
      <c r="Y440" s="288"/>
      <c r="Z440" s="288"/>
      <c r="AA440" s="296"/>
      <c r="AT440" s="297" t="s">
        <v>155</v>
      </c>
      <c r="AU440" s="297" t="s">
        <v>86</v>
      </c>
      <c r="AV440" s="294" t="s">
        <v>86</v>
      </c>
      <c r="AW440" s="294" t="s">
        <v>32</v>
      </c>
      <c r="AX440" s="294" t="s">
        <v>77</v>
      </c>
      <c r="AY440" s="297" t="s">
        <v>147</v>
      </c>
    </row>
    <row r="441" spans="2:51" s="294" customFormat="1" ht="22.5" customHeight="1" x14ac:dyDescent="0.3">
      <c r="B441" s="287"/>
      <c r="C441" s="288"/>
      <c r="D441" s="288"/>
      <c r="E441" s="289" t="s">
        <v>3</v>
      </c>
      <c r="F441" s="290" t="s">
        <v>358</v>
      </c>
      <c r="G441" s="291"/>
      <c r="H441" s="291"/>
      <c r="I441" s="291"/>
      <c r="J441" s="288"/>
      <c r="K441" s="292">
        <v>-3.24</v>
      </c>
      <c r="L441" s="288"/>
      <c r="M441" s="288"/>
      <c r="N441" s="288"/>
      <c r="O441" s="288"/>
      <c r="P441" s="288"/>
      <c r="Q441" s="288"/>
      <c r="R441" s="293"/>
      <c r="T441" s="295"/>
      <c r="U441" s="288"/>
      <c r="V441" s="288"/>
      <c r="W441" s="288"/>
      <c r="X441" s="288"/>
      <c r="Y441" s="288"/>
      <c r="Z441" s="288"/>
      <c r="AA441" s="296"/>
      <c r="AT441" s="297" t="s">
        <v>155</v>
      </c>
      <c r="AU441" s="297" t="s">
        <v>86</v>
      </c>
      <c r="AV441" s="294" t="s">
        <v>86</v>
      </c>
      <c r="AW441" s="294" t="s">
        <v>32</v>
      </c>
      <c r="AX441" s="294" t="s">
        <v>77</v>
      </c>
      <c r="AY441" s="297" t="s">
        <v>147</v>
      </c>
    </row>
    <row r="442" spans="2:51" s="294" customFormat="1" ht="22.5" customHeight="1" x14ac:dyDescent="0.3">
      <c r="B442" s="287"/>
      <c r="C442" s="288"/>
      <c r="D442" s="288"/>
      <c r="E442" s="289" t="s">
        <v>3</v>
      </c>
      <c r="F442" s="290" t="s">
        <v>359</v>
      </c>
      <c r="G442" s="291"/>
      <c r="H442" s="291"/>
      <c r="I442" s="291"/>
      <c r="J442" s="288"/>
      <c r="K442" s="292">
        <v>-5.0999999999999996</v>
      </c>
      <c r="L442" s="288"/>
      <c r="M442" s="288"/>
      <c r="N442" s="288"/>
      <c r="O442" s="288"/>
      <c r="P442" s="288"/>
      <c r="Q442" s="288"/>
      <c r="R442" s="293"/>
      <c r="T442" s="295"/>
      <c r="U442" s="288"/>
      <c r="V442" s="288"/>
      <c r="W442" s="288"/>
      <c r="X442" s="288"/>
      <c r="Y442" s="288"/>
      <c r="Z442" s="288"/>
      <c r="AA442" s="296"/>
      <c r="AT442" s="297" t="s">
        <v>155</v>
      </c>
      <c r="AU442" s="297" t="s">
        <v>86</v>
      </c>
      <c r="AV442" s="294" t="s">
        <v>86</v>
      </c>
      <c r="AW442" s="294" t="s">
        <v>32</v>
      </c>
      <c r="AX442" s="294" t="s">
        <v>77</v>
      </c>
      <c r="AY442" s="297" t="s">
        <v>147</v>
      </c>
    </row>
    <row r="443" spans="2:51" s="294" customFormat="1" ht="22.5" customHeight="1" x14ac:dyDescent="0.3">
      <c r="B443" s="287"/>
      <c r="C443" s="288"/>
      <c r="D443" s="288"/>
      <c r="E443" s="289" t="s">
        <v>3</v>
      </c>
      <c r="F443" s="290" t="s">
        <v>360</v>
      </c>
      <c r="G443" s="291"/>
      <c r="H443" s="291"/>
      <c r="I443" s="291"/>
      <c r="J443" s="288"/>
      <c r="K443" s="292">
        <v>-2</v>
      </c>
      <c r="L443" s="288"/>
      <c r="M443" s="288"/>
      <c r="N443" s="288"/>
      <c r="O443" s="288"/>
      <c r="P443" s="288"/>
      <c r="Q443" s="288"/>
      <c r="R443" s="293"/>
      <c r="T443" s="295"/>
      <c r="U443" s="288"/>
      <c r="V443" s="288"/>
      <c r="W443" s="288"/>
      <c r="X443" s="288"/>
      <c r="Y443" s="288"/>
      <c r="Z443" s="288"/>
      <c r="AA443" s="296"/>
      <c r="AT443" s="297" t="s">
        <v>155</v>
      </c>
      <c r="AU443" s="297" t="s">
        <v>86</v>
      </c>
      <c r="AV443" s="294" t="s">
        <v>86</v>
      </c>
      <c r="AW443" s="294" t="s">
        <v>32</v>
      </c>
      <c r="AX443" s="294" t="s">
        <v>77</v>
      </c>
      <c r="AY443" s="297" t="s">
        <v>147</v>
      </c>
    </row>
    <row r="444" spans="2:51" s="294" customFormat="1" ht="22.5" customHeight="1" x14ac:dyDescent="0.3">
      <c r="B444" s="287"/>
      <c r="C444" s="288"/>
      <c r="D444" s="288"/>
      <c r="E444" s="289" t="s">
        <v>3</v>
      </c>
      <c r="F444" s="290" t="s">
        <v>361</v>
      </c>
      <c r="G444" s="291"/>
      <c r="H444" s="291"/>
      <c r="I444" s="291"/>
      <c r="J444" s="288"/>
      <c r="K444" s="292">
        <v>-3.7629999999999999</v>
      </c>
      <c r="L444" s="288"/>
      <c r="M444" s="288"/>
      <c r="N444" s="288"/>
      <c r="O444" s="288"/>
      <c r="P444" s="288"/>
      <c r="Q444" s="288"/>
      <c r="R444" s="293"/>
      <c r="T444" s="295"/>
      <c r="U444" s="288"/>
      <c r="V444" s="288"/>
      <c r="W444" s="288"/>
      <c r="X444" s="288"/>
      <c r="Y444" s="288"/>
      <c r="Z444" s="288"/>
      <c r="AA444" s="296"/>
      <c r="AT444" s="297" t="s">
        <v>155</v>
      </c>
      <c r="AU444" s="297" t="s">
        <v>86</v>
      </c>
      <c r="AV444" s="294" t="s">
        <v>86</v>
      </c>
      <c r="AW444" s="294" t="s">
        <v>32</v>
      </c>
      <c r="AX444" s="294" t="s">
        <v>77</v>
      </c>
      <c r="AY444" s="297" t="s">
        <v>147</v>
      </c>
    </row>
    <row r="445" spans="2:51" s="294" customFormat="1" ht="22.5" customHeight="1" x14ac:dyDescent="0.3">
      <c r="B445" s="287"/>
      <c r="C445" s="288"/>
      <c r="D445" s="288"/>
      <c r="E445" s="289" t="s">
        <v>3</v>
      </c>
      <c r="F445" s="290" t="s">
        <v>362</v>
      </c>
      <c r="G445" s="291"/>
      <c r="H445" s="291"/>
      <c r="I445" s="291"/>
      <c r="J445" s="288"/>
      <c r="K445" s="292">
        <v>-3.528</v>
      </c>
      <c r="L445" s="288"/>
      <c r="M445" s="288"/>
      <c r="N445" s="288"/>
      <c r="O445" s="288"/>
      <c r="P445" s="288"/>
      <c r="Q445" s="288"/>
      <c r="R445" s="293"/>
      <c r="T445" s="295"/>
      <c r="U445" s="288"/>
      <c r="V445" s="288"/>
      <c r="W445" s="288"/>
      <c r="X445" s="288"/>
      <c r="Y445" s="288"/>
      <c r="Z445" s="288"/>
      <c r="AA445" s="296"/>
      <c r="AT445" s="297" t="s">
        <v>155</v>
      </c>
      <c r="AU445" s="297" t="s">
        <v>86</v>
      </c>
      <c r="AV445" s="294" t="s">
        <v>86</v>
      </c>
      <c r="AW445" s="294" t="s">
        <v>32</v>
      </c>
      <c r="AX445" s="294" t="s">
        <v>77</v>
      </c>
      <c r="AY445" s="297" t="s">
        <v>147</v>
      </c>
    </row>
    <row r="446" spans="2:51" s="294" customFormat="1" ht="22.5" customHeight="1" x14ac:dyDescent="0.3">
      <c r="B446" s="287"/>
      <c r="C446" s="288"/>
      <c r="D446" s="288"/>
      <c r="E446" s="289" t="s">
        <v>3</v>
      </c>
      <c r="F446" s="290" t="s">
        <v>363</v>
      </c>
      <c r="G446" s="291"/>
      <c r="H446" s="291"/>
      <c r="I446" s="291"/>
      <c r="J446" s="288"/>
      <c r="K446" s="292">
        <v>-3.0870000000000002</v>
      </c>
      <c r="L446" s="288"/>
      <c r="M446" s="288"/>
      <c r="N446" s="288"/>
      <c r="O446" s="288"/>
      <c r="P446" s="288"/>
      <c r="Q446" s="288"/>
      <c r="R446" s="293"/>
      <c r="T446" s="295"/>
      <c r="U446" s="288"/>
      <c r="V446" s="288"/>
      <c r="W446" s="288"/>
      <c r="X446" s="288"/>
      <c r="Y446" s="288"/>
      <c r="Z446" s="288"/>
      <c r="AA446" s="296"/>
      <c r="AT446" s="297" t="s">
        <v>155</v>
      </c>
      <c r="AU446" s="297" t="s">
        <v>86</v>
      </c>
      <c r="AV446" s="294" t="s">
        <v>86</v>
      </c>
      <c r="AW446" s="294" t="s">
        <v>32</v>
      </c>
      <c r="AX446" s="294" t="s">
        <v>77</v>
      </c>
      <c r="AY446" s="297" t="s">
        <v>147</v>
      </c>
    </row>
    <row r="447" spans="2:51" s="294" customFormat="1" ht="22.5" customHeight="1" x14ac:dyDescent="0.3">
      <c r="B447" s="287"/>
      <c r="C447" s="288"/>
      <c r="D447" s="288"/>
      <c r="E447" s="289" t="s">
        <v>3</v>
      </c>
      <c r="F447" s="290" t="s">
        <v>364</v>
      </c>
      <c r="G447" s="291"/>
      <c r="H447" s="291"/>
      <c r="I447" s="291"/>
      <c r="J447" s="288"/>
      <c r="K447" s="292">
        <v>-7.0350000000000001</v>
      </c>
      <c r="L447" s="288"/>
      <c r="M447" s="288"/>
      <c r="N447" s="288"/>
      <c r="O447" s="288"/>
      <c r="P447" s="288"/>
      <c r="Q447" s="288"/>
      <c r="R447" s="293"/>
      <c r="T447" s="295"/>
      <c r="U447" s="288"/>
      <c r="V447" s="288"/>
      <c r="W447" s="288"/>
      <c r="X447" s="288"/>
      <c r="Y447" s="288"/>
      <c r="Z447" s="288"/>
      <c r="AA447" s="296"/>
      <c r="AT447" s="297" t="s">
        <v>155</v>
      </c>
      <c r="AU447" s="297" t="s">
        <v>86</v>
      </c>
      <c r="AV447" s="294" t="s">
        <v>86</v>
      </c>
      <c r="AW447" s="294" t="s">
        <v>32</v>
      </c>
      <c r="AX447" s="294" t="s">
        <v>77</v>
      </c>
      <c r="AY447" s="297" t="s">
        <v>147</v>
      </c>
    </row>
    <row r="448" spans="2:51" s="294" customFormat="1" ht="22.5" customHeight="1" x14ac:dyDescent="0.3">
      <c r="B448" s="287"/>
      <c r="C448" s="288"/>
      <c r="D448" s="288"/>
      <c r="E448" s="289" t="s">
        <v>3</v>
      </c>
      <c r="F448" s="290" t="s">
        <v>365</v>
      </c>
      <c r="G448" s="291"/>
      <c r="H448" s="291"/>
      <c r="I448" s="291"/>
      <c r="J448" s="288"/>
      <c r="K448" s="292">
        <v>-2.0699999999999998</v>
      </c>
      <c r="L448" s="288"/>
      <c r="M448" s="288"/>
      <c r="N448" s="288"/>
      <c r="O448" s="288"/>
      <c r="P448" s="288"/>
      <c r="Q448" s="288"/>
      <c r="R448" s="293"/>
      <c r="T448" s="295"/>
      <c r="U448" s="288"/>
      <c r="V448" s="288"/>
      <c r="W448" s="288"/>
      <c r="X448" s="288"/>
      <c r="Y448" s="288"/>
      <c r="Z448" s="288"/>
      <c r="AA448" s="296"/>
      <c r="AT448" s="297" t="s">
        <v>155</v>
      </c>
      <c r="AU448" s="297" t="s">
        <v>86</v>
      </c>
      <c r="AV448" s="294" t="s">
        <v>86</v>
      </c>
      <c r="AW448" s="294" t="s">
        <v>32</v>
      </c>
      <c r="AX448" s="294" t="s">
        <v>77</v>
      </c>
      <c r="AY448" s="297" t="s">
        <v>147</v>
      </c>
    </row>
    <row r="449" spans="2:51" s="316" customFormat="1" ht="22.5" customHeight="1" x14ac:dyDescent="0.3">
      <c r="B449" s="309"/>
      <c r="C449" s="310"/>
      <c r="D449" s="310"/>
      <c r="E449" s="311" t="s">
        <v>3</v>
      </c>
      <c r="F449" s="312" t="s">
        <v>301</v>
      </c>
      <c r="G449" s="313"/>
      <c r="H449" s="313"/>
      <c r="I449" s="313"/>
      <c r="J449" s="310"/>
      <c r="K449" s="314">
        <v>926.86599999999999</v>
      </c>
      <c r="L449" s="310"/>
      <c r="M449" s="310"/>
      <c r="N449" s="310"/>
      <c r="O449" s="310"/>
      <c r="P449" s="310"/>
      <c r="Q449" s="310"/>
      <c r="R449" s="315"/>
      <c r="T449" s="317"/>
      <c r="U449" s="310"/>
      <c r="V449" s="310"/>
      <c r="W449" s="310"/>
      <c r="X449" s="310"/>
      <c r="Y449" s="310"/>
      <c r="Z449" s="310"/>
      <c r="AA449" s="318"/>
      <c r="AT449" s="319" t="s">
        <v>155</v>
      </c>
      <c r="AU449" s="319" t="s">
        <v>86</v>
      </c>
      <c r="AV449" s="316" t="s">
        <v>164</v>
      </c>
      <c r="AW449" s="316" t="s">
        <v>32</v>
      </c>
      <c r="AX449" s="316" t="s">
        <v>77</v>
      </c>
      <c r="AY449" s="319" t="s">
        <v>147</v>
      </c>
    </row>
    <row r="450" spans="2:51" s="294" customFormat="1" ht="22.5" customHeight="1" x14ac:dyDescent="0.3">
      <c r="B450" s="287"/>
      <c r="C450" s="288"/>
      <c r="D450" s="288"/>
      <c r="E450" s="289" t="s">
        <v>3</v>
      </c>
      <c r="F450" s="290" t="s">
        <v>366</v>
      </c>
      <c r="G450" s="291"/>
      <c r="H450" s="291"/>
      <c r="I450" s="291"/>
      <c r="J450" s="288"/>
      <c r="K450" s="292">
        <v>985.64200000000005</v>
      </c>
      <c r="L450" s="288"/>
      <c r="M450" s="288"/>
      <c r="N450" s="288"/>
      <c r="O450" s="288"/>
      <c r="P450" s="288"/>
      <c r="Q450" s="288"/>
      <c r="R450" s="293"/>
      <c r="T450" s="295"/>
      <c r="U450" s="288"/>
      <c r="V450" s="288"/>
      <c r="W450" s="288"/>
      <c r="X450" s="288"/>
      <c r="Y450" s="288"/>
      <c r="Z450" s="288"/>
      <c r="AA450" s="296"/>
      <c r="AT450" s="297" t="s">
        <v>155</v>
      </c>
      <c r="AU450" s="297" t="s">
        <v>86</v>
      </c>
      <c r="AV450" s="294" t="s">
        <v>86</v>
      </c>
      <c r="AW450" s="294" t="s">
        <v>32</v>
      </c>
      <c r="AX450" s="294" t="s">
        <v>77</v>
      </c>
      <c r="AY450" s="297" t="s">
        <v>147</v>
      </c>
    </row>
    <row r="451" spans="2:51" s="294" customFormat="1" ht="22.5" customHeight="1" x14ac:dyDescent="0.3">
      <c r="B451" s="287"/>
      <c r="C451" s="288"/>
      <c r="D451" s="288"/>
      <c r="E451" s="289" t="s">
        <v>3</v>
      </c>
      <c r="F451" s="290" t="s">
        <v>367</v>
      </c>
      <c r="G451" s="291"/>
      <c r="H451" s="291"/>
      <c r="I451" s="291"/>
      <c r="J451" s="288"/>
      <c r="K451" s="292">
        <v>337.87900000000002</v>
      </c>
      <c r="L451" s="288"/>
      <c r="M451" s="288"/>
      <c r="N451" s="288"/>
      <c r="O451" s="288"/>
      <c r="P451" s="288"/>
      <c r="Q451" s="288"/>
      <c r="R451" s="293"/>
      <c r="T451" s="295"/>
      <c r="U451" s="288"/>
      <c r="V451" s="288"/>
      <c r="W451" s="288"/>
      <c r="X451" s="288"/>
      <c r="Y451" s="288"/>
      <c r="Z451" s="288"/>
      <c r="AA451" s="296"/>
      <c r="AT451" s="297" t="s">
        <v>155</v>
      </c>
      <c r="AU451" s="297" t="s">
        <v>86</v>
      </c>
      <c r="AV451" s="294" t="s">
        <v>86</v>
      </c>
      <c r="AW451" s="294" t="s">
        <v>32</v>
      </c>
      <c r="AX451" s="294" t="s">
        <v>77</v>
      </c>
      <c r="AY451" s="297" t="s">
        <v>147</v>
      </c>
    </row>
    <row r="452" spans="2:51" s="294" customFormat="1" ht="22.5" customHeight="1" x14ac:dyDescent="0.3">
      <c r="B452" s="287"/>
      <c r="C452" s="288"/>
      <c r="D452" s="288"/>
      <c r="E452" s="289" t="s">
        <v>3</v>
      </c>
      <c r="F452" s="290" t="s">
        <v>368</v>
      </c>
      <c r="G452" s="291"/>
      <c r="H452" s="291"/>
      <c r="I452" s="291"/>
      <c r="J452" s="288"/>
      <c r="K452" s="292">
        <v>276.25</v>
      </c>
      <c r="L452" s="288"/>
      <c r="M452" s="288"/>
      <c r="N452" s="288"/>
      <c r="O452" s="288"/>
      <c r="P452" s="288"/>
      <c r="Q452" s="288"/>
      <c r="R452" s="293"/>
      <c r="T452" s="295"/>
      <c r="U452" s="288"/>
      <c r="V452" s="288"/>
      <c r="W452" s="288"/>
      <c r="X452" s="288"/>
      <c r="Y452" s="288"/>
      <c r="Z452" s="288"/>
      <c r="AA452" s="296"/>
      <c r="AT452" s="297" t="s">
        <v>155</v>
      </c>
      <c r="AU452" s="297" t="s">
        <v>86</v>
      </c>
      <c r="AV452" s="294" t="s">
        <v>86</v>
      </c>
      <c r="AW452" s="294" t="s">
        <v>32</v>
      </c>
      <c r="AX452" s="294" t="s">
        <v>77</v>
      </c>
      <c r="AY452" s="297" t="s">
        <v>147</v>
      </c>
    </row>
    <row r="453" spans="2:51" s="294" customFormat="1" ht="31.5" customHeight="1" x14ac:dyDescent="0.3">
      <c r="B453" s="287"/>
      <c r="C453" s="288"/>
      <c r="D453" s="288"/>
      <c r="E453" s="289" t="s">
        <v>3</v>
      </c>
      <c r="F453" s="290" t="s">
        <v>369</v>
      </c>
      <c r="G453" s="291"/>
      <c r="H453" s="291"/>
      <c r="I453" s="291"/>
      <c r="J453" s="288"/>
      <c r="K453" s="292">
        <v>239.96299999999999</v>
      </c>
      <c r="L453" s="288"/>
      <c r="M453" s="288"/>
      <c r="N453" s="288"/>
      <c r="O453" s="288"/>
      <c r="P453" s="288"/>
      <c r="Q453" s="288"/>
      <c r="R453" s="293"/>
      <c r="T453" s="295"/>
      <c r="U453" s="288"/>
      <c r="V453" s="288"/>
      <c r="W453" s="288"/>
      <c r="X453" s="288"/>
      <c r="Y453" s="288"/>
      <c r="Z453" s="288"/>
      <c r="AA453" s="296"/>
      <c r="AT453" s="297" t="s">
        <v>155</v>
      </c>
      <c r="AU453" s="297" t="s">
        <v>86</v>
      </c>
      <c r="AV453" s="294" t="s">
        <v>86</v>
      </c>
      <c r="AW453" s="294" t="s">
        <v>32</v>
      </c>
      <c r="AX453" s="294" t="s">
        <v>77</v>
      </c>
      <c r="AY453" s="297" t="s">
        <v>147</v>
      </c>
    </row>
    <row r="454" spans="2:51" s="294" customFormat="1" ht="22.5" customHeight="1" x14ac:dyDescent="0.3">
      <c r="B454" s="287"/>
      <c r="C454" s="288"/>
      <c r="D454" s="288"/>
      <c r="E454" s="289" t="s">
        <v>3</v>
      </c>
      <c r="F454" s="290" t="s">
        <v>370</v>
      </c>
      <c r="G454" s="291"/>
      <c r="H454" s="291"/>
      <c r="I454" s="291"/>
      <c r="J454" s="288"/>
      <c r="K454" s="292">
        <v>-58.14</v>
      </c>
      <c r="L454" s="288"/>
      <c r="M454" s="288"/>
      <c r="N454" s="288"/>
      <c r="O454" s="288"/>
      <c r="P454" s="288"/>
      <c r="Q454" s="288"/>
      <c r="R454" s="293"/>
      <c r="T454" s="295"/>
      <c r="U454" s="288"/>
      <c r="V454" s="288"/>
      <c r="W454" s="288"/>
      <c r="X454" s="288"/>
      <c r="Y454" s="288"/>
      <c r="Z454" s="288"/>
      <c r="AA454" s="296"/>
      <c r="AT454" s="297" t="s">
        <v>155</v>
      </c>
      <c r="AU454" s="297" t="s">
        <v>86</v>
      </c>
      <c r="AV454" s="294" t="s">
        <v>86</v>
      </c>
      <c r="AW454" s="294" t="s">
        <v>32</v>
      </c>
      <c r="AX454" s="294" t="s">
        <v>77</v>
      </c>
      <c r="AY454" s="297" t="s">
        <v>147</v>
      </c>
    </row>
    <row r="455" spans="2:51" s="294" customFormat="1" ht="22.5" customHeight="1" x14ac:dyDescent="0.3">
      <c r="B455" s="287"/>
      <c r="C455" s="288"/>
      <c r="D455" s="288"/>
      <c r="E455" s="289" t="s">
        <v>3</v>
      </c>
      <c r="F455" s="290" t="s">
        <v>371</v>
      </c>
      <c r="G455" s="291"/>
      <c r="H455" s="291"/>
      <c r="I455" s="291"/>
      <c r="J455" s="288"/>
      <c r="K455" s="292">
        <v>-2.4300000000000002</v>
      </c>
      <c r="L455" s="288"/>
      <c r="M455" s="288"/>
      <c r="N455" s="288"/>
      <c r="O455" s="288"/>
      <c r="P455" s="288"/>
      <c r="Q455" s="288"/>
      <c r="R455" s="293"/>
      <c r="T455" s="295"/>
      <c r="U455" s="288"/>
      <c r="V455" s="288"/>
      <c r="W455" s="288"/>
      <c r="X455" s="288"/>
      <c r="Y455" s="288"/>
      <c r="Z455" s="288"/>
      <c r="AA455" s="296"/>
      <c r="AT455" s="297" t="s">
        <v>155</v>
      </c>
      <c r="AU455" s="297" t="s">
        <v>86</v>
      </c>
      <c r="AV455" s="294" t="s">
        <v>86</v>
      </c>
      <c r="AW455" s="294" t="s">
        <v>32</v>
      </c>
      <c r="AX455" s="294" t="s">
        <v>77</v>
      </c>
      <c r="AY455" s="297" t="s">
        <v>147</v>
      </c>
    </row>
    <row r="456" spans="2:51" s="294" customFormat="1" ht="22.5" customHeight="1" x14ac:dyDescent="0.3">
      <c r="B456" s="287"/>
      <c r="C456" s="288"/>
      <c r="D456" s="288"/>
      <c r="E456" s="289" t="s">
        <v>3</v>
      </c>
      <c r="F456" s="290" t="s">
        <v>372</v>
      </c>
      <c r="G456" s="291"/>
      <c r="H456" s="291"/>
      <c r="I456" s="291"/>
      <c r="J456" s="288"/>
      <c r="K456" s="292">
        <v>-3.6</v>
      </c>
      <c r="L456" s="288"/>
      <c r="M456" s="288"/>
      <c r="N456" s="288"/>
      <c r="O456" s="288"/>
      <c r="P456" s="288"/>
      <c r="Q456" s="288"/>
      <c r="R456" s="293"/>
      <c r="T456" s="295"/>
      <c r="U456" s="288"/>
      <c r="V456" s="288"/>
      <c r="W456" s="288"/>
      <c r="X456" s="288"/>
      <c r="Y456" s="288"/>
      <c r="Z456" s="288"/>
      <c r="AA456" s="296"/>
      <c r="AT456" s="297" t="s">
        <v>155</v>
      </c>
      <c r="AU456" s="297" t="s">
        <v>86</v>
      </c>
      <c r="AV456" s="294" t="s">
        <v>86</v>
      </c>
      <c r="AW456" s="294" t="s">
        <v>32</v>
      </c>
      <c r="AX456" s="294" t="s">
        <v>77</v>
      </c>
      <c r="AY456" s="297" t="s">
        <v>147</v>
      </c>
    </row>
    <row r="457" spans="2:51" s="294" customFormat="1" ht="22.5" customHeight="1" x14ac:dyDescent="0.3">
      <c r="B457" s="287"/>
      <c r="C457" s="288"/>
      <c r="D457" s="288"/>
      <c r="E457" s="289" t="s">
        <v>3</v>
      </c>
      <c r="F457" s="290" t="s">
        <v>373</v>
      </c>
      <c r="G457" s="291"/>
      <c r="H457" s="291"/>
      <c r="I457" s="291"/>
      <c r="J457" s="288"/>
      <c r="K457" s="292">
        <v>-18.7</v>
      </c>
      <c r="L457" s="288"/>
      <c r="M457" s="288"/>
      <c r="N457" s="288"/>
      <c r="O457" s="288"/>
      <c r="P457" s="288"/>
      <c r="Q457" s="288"/>
      <c r="R457" s="293"/>
      <c r="T457" s="295"/>
      <c r="U457" s="288"/>
      <c r="V457" s="288"/>
      <c r="W457" s="288"/>
      <c r="X457" s="288"/>
      <c r="Y457" s="288"/>
      <c r="Z457" s="288"/>
      <c r="AA457" s="296"/>
      <c r="AT457" s="297" t="s">
        <v>155</v>
      </c>
      <c r="AU457" s="297" t="s">
        <v>86</v>
      </c>
      <c r="AV457" s="294" t="s">
        <v>86</v>
      </c>
      <c r="AW457" s="294" t="s">
        <v>32</v>
      </c>
      <c r="AX457" s="294" t="s">
        <v>77</v>
      </c>
      <c r="AY457" s="297" t="s">
        <v>147</v>
      </c>
    </row>
    <row r="458" spans="2:51" s="294" customFormat="1" ht="22.5" customHeight="1" x14ac:dyDescent="0.3">
      <c r="B458" s="287"/>
      <c r="C458" s="288"/>
      <c r="D458" s="288"/>
      <c r="E458" s="289" t="s">
        <v>3</v>
      </c>
      <c r="F458" s="290" t="s">
        <v>374</v>
      </c>
      <c r="G458" s="291"/>
      <c r="H458" s="291"/>
      <c r="I458" s="291"/>
      <c r="J458" s="288"/>
      <c r="K458" s="292">
        <v>-9.52</v>
      </c>
      <c r="L458" s="288"/>
      <c r="M458" s="288"/>
      <c r="N458" s="288"/>
      <c r="O458" s="288"/>
      <c r="P458" s="288"/>
      <c r="Q458" s="288"/>
      <c r="R458" s="293"/>
      <c r="T458" s="295"/>
      <c r="U458" s="288"/>
      <c r="V458" s="288"/>
      <c r="W458" s="288"/>
      <c r="X458" s="288"/>
      <c r="Y458" s="288"/>
      <c r="Z458" s="288"/>
      <c r="AA458" s="296"/>
      <c r="AT458" s="297" t="s">
        <v>155</v>
      </c>
      <c r="AU458" s="297" t="s">
        <v>86</v>
      </c>
      <c r="AV458" s="294" t="s">
        <v>86</v>
      </c>
      <c r="AW458" s="294" t="s">
        <v>32</v>
      </c>
      <c r="AX458" s="294" t="s">
        <v>77</v>
      </c>
      <c r="AY458" s="297" t="s">
        <v>147</v>
      </c>
    </row>
    <row r="459" spans="2:51" s="294" customFormat="1" ht="22.5" customHeight="1" x14ac:dyDescent="0.3">
      <c r="B459" s="287"/>
      <c r="C459" s="288"/>
      <c r="D459" s="288"/>
      <c r="E459" s="289" t="s">
        <v>3</v>
      </c>
      <c r="F459" s="290" t="s">
        <v>375</v>
      </c>
      <c r="G459" s="291"/>
      <c r="H459" s="291"/>
      <c r="I459" s="291"/>
      <c r="J459" s="288"/>
      <c r="K459" s="292">
        <v>-16.66</v>
      </c>
      <c r="L459" s="288"/>
      <c r="M459" s="288"/>
      <c r="N459" s="288"/>
      <c r="O459" s="288"/>
      <c r="P459" s="288"/>
      <c r="Q459" s="288"/>
      <c r="R459" s="293"/>
      <c r="T459" s="295"/>
      <c r="U459" s="288"/>
      <c r="V459" s="288"/>
      <c r="W459" s="288"/>
      <c r="X459" s="288"/>
      <c r="Y459" s="288"/>
      <c r="Z459" s="288"/>
      <c r="AA459" s="296"/>
      <c r="AT459" s="297" t="s">
        <v>155</v>
      </c>
      <c r="AU459" s="297" t="s">
        <v>86</v>
      </c>
      <c r="AV459" s="294" t="s">
        <v>86</v>
      </c>
      <c r="AW459" s="294" t="s">
        <v>32</v>
      </c>
      <c r="AX459" s="294" t="s">
        <v>77</v>
      </c>
      <c r="AY459" s="297" t="s">
        <v>147</v>
      </c>
    </row>
    <row r="460" spans="2:51" s="294" customFormat="1" ht="22.5" customHeight="1" x14ac:dyDescent="0.3">
      <c r="B460" s="287"/>
      <c r="C460" s="288"/>
      <c r="D460" s="288"/>
      <c r="E460" s="289" t="s">
        <v>3</v>
      </c>
      <c r="F460" s="290" t="s">
        <v>376</v>
      </c>
      <c r="G460" s="291"/>
      <c r="H460" s="291"/>
      <c r="I460" s="291"/>
      <c r="J460" s="288"/>
      <c r="K460" s="292">
        <v>-28.56</v>
      </c>
      <c r="L460" s="288"/>
      <c r="M460" s="288"/>
      <c r="N460" s="288"/>
      <c r="O460" s="288"/>
      <c r="P460" s="288"/>
      <c r="Q460" s="288"/>
      <c r="R460" s="293"/>
      <c r="T460" s="295"/>
      <c r="U460" s="288"/>
      <c r="V460" s="288"/>
      <c r="W460" s="288"/>
      <c r="X460" s="288"/>
      <c r="Y460" s="288"/>
      <c r="Z460" s="288"/>
      <c r="AA460" s="296"/>
      <c r="AT460" s="297" t="s">
        <v>155</v>
      </c>
      <c r="AU460" s="297" t="s">
        <v>86</v>
      </c>
      <c r="AV460" s="294" t="s">
        <v>86</v>
      </c>
      <c r="AW460" s="294" t="s">
        <v>32</v>
      </c>
      <c r="AX460" s="294" t="s">
        <v>77</v>
      </c>
      <c r="AY460" s="297" t="s">
        <v>147</v>
      </c>
    </row>
    <row r="461" spans="2:51" s="294" customFormat="1" ht="22.5" customHeight="1" x14ac:dyDescent="0.3">
      <c r="B461" s="287"/>
      <c r="C461" s="288"/>
      <c r="D461" s="288"/>
      <c r="E461" s="289" t="s">
        <v>3</v>
      </c>
      <c r="F461" s="290" t="s">
        <v>377</v>
      </c>
      <c r="G461" s="291"/>
      <c r="H461" s="291"/>
      <c r="I461" s="291"/>
      <c r="J461" s="288"/>
      <c r="K461" s="292">
        <v>-4.08</v>
      </c>
      <c r="L461" s="288"/>
      <c r="M461" s="288"/>
      <c r="N461" s="288"/>
      <c r="O461" s="288"/>
      <c r="P461" s="288"/>
      <c r="Q461" s="288"/>
      <c r="R461" s="293"/>
      <c r="T461" s="295"/>
      <c r="U461" s="288"/>
      <c r="V461" s="288"/>
      <c r="W461" s="288"/>
      <c r="X461" s="288"/>
      <c r="Y461" s="288"/>
      <c r="Z461" s="288"/>
      <c r="AA461" s="296"/>
      <c r="AT461" s="297" t="s">
        <v>155</v>
      </c>
      <c r="AU461" s="297" t="s">
        <v>86</v>
      </c>
      <c r="AV461" s="294" t="s">
        <v>86</v>
      </c>
      <c r="AW461" s="294" t="s">
        <v>32</v>
      </c>
      <c r="AX461" s="294" t="s">
        <v>77</v>
      </c>
      <c r="AY461" s="297" t="s">
        <v>147</v>
      </c>
    </row>
    <row r="462" spans="2:51" s="294" customFormat="1" ht="22.5" customHeight="1" x14ac:dyDescent="0.3">
      <c r="B462" s="287"/>
      <c r="C462" s="288"/>
      <c r="D462" s="288"/>
      <c r="E462" s="289" t="s">
        <v>3</v>
      </c>
      <c r="F462" s="290" t="s">
        <v>378</v>
      </c>
      <c r="G462" s="291"/>
      <c r="H462" s="291"/>
      <c r="I462" s="291"/>
      <c r="J462" s="288"/>
      <c r="K462" s="292">
        <v>-20.399999999999999</v>
      </c>
      <c r="L462" s="288"/>
      <c r="M462" s="288"/>
      <c r="N462" s="288"/>
      <c r="O462" s="288"/>
      <c r="P462" s="288"/>
      <c r="Q462" s="288"/>
      <c r="R462" s="293"/>
      <c r="T462" s="295"/>
      <c r="U462" s="288"/>
      <c r="V462" s="288"/>
      <c r="W462" s="288"/>
      <c r="X462" s="288"/>
      <c r="Y462" s="288"/>
      <c r="Z462" s="288"/>
      <c r="AA462" s="296"/>
      <c r="AT462" s="297" t="s">
        <v>155</v>
      </c>
      <c r="AU462" s="297" t="s">
        <v>86</v>
      </c>
      <c r="AV462" s="294" t="s">
        <v>86</v>
      </c>
      <c r="AW462" s="294" t="s">
        <v>32</v>
      </c>
      <c r="AX462" s="294" t="s">
        <v>77</v>
      </c>
      <c r="AY462" s="297" t="s">
        <v>147</v>
      </c>
    </row>
    <row r="463" spans="2:51" s="294" customFormat="1" ht="22.5" customHeight="1" x14ac:dyDescent="0.3">
      <c r="B463" s="287"/>
      <c r="C463" s="288"/>
      <c r="D463" s="288"/>
      <c r="E463" s="289" t="s">
        <v>3</v>
      </c>
      <c r="F463" s="290" t="s">
        <v>379</v>
      </c>
      <c r="G463" s="291"/>
      <c r="H463" s="291"/>
      <c r="I463" s="291"/>
      <c r="J463" s="288"/>
      <c r="K463" s="292">
        <v>-24</v>
      </c>
      <c r="L463" s="288"/>
      <c r="M463" s="288"/>
      <c r="N463" s="288"/>
      <c r="O463" s="288"/>
      <c r="P463" s="288"/>
      <c r="Q463" s="288"/>
      <c r="R463" s="293"/>
      <c r="T463" s="295"/>
      <c r="U463" s="288"/>
      <c r="V463" s="288"/>
      <c r="W463" s="288"/>
      <c r="X463" s="288"/>
      <c r="Y463" s="288"/>
      <c r="Z463" s="288"/>
      <c r="AA463" s="296"/>
      <c r="AT463" s="297" t="s">
        <v>155</v>
      </c>
      <c r="AU463" s="297" t="s">
        <v>86</v>
      </c>
      <c r="AV463" s="294" t="s">
        <v>86</v>
      </c>
      <c r="AW463" s="294" t="s">
        <v>32</v>
      </c>
      <c r="AX463" s="294" t="s">
        <v>77</v>
      </c>
      <c r="AY463" s="297" t="s">
        <v>147</v>
      </c>
    </row>
    <row r="464" spans="2:51" s="294" customFormat="1" ht="22.5" customHeight="1" x14ac:dyDescent="0.3">
      <c r="B464" s="287"/>
      <c r="C464" s="288"/>
      <c r="D464" s="288"/>
      <c r="E464" s="289" t="s">
        <v>3</v>
      </c>
      <c r="F464" s="290" t="s">
        <v>380</v>
      </c>
      <c r="G464" s="291"/>
      <c r="H464" s="291"/>
      <c r="I464" s="291"/>
      <c r="J464" s="288"/>
      <c r="K464" s="292">
        <v>-4.8</v>
      </c>
      <c r="L464" s="288"/>
      <c r="M464" s="288"/>
      <c r="N464" s="288"/>
      <c r="O464" s="288"/>
      <c r="P464" s="288"/>
      <c r="Q464" s="288"/>
      <c r="R464" s="293"/>
      <c r="T464" s="295"/>
      <c r="U464" s="288"/>
      <c r="V464" s="288"/>
      <c r="W464" s="288"/>
      <c r="X464" s="288"/>
      <c r="Y464" s="288"/>
      <c r="Z464" s="288"/>
      <c r="AA464" s="296"/>
      <c r="AT464" s="297" t="s">
        <v>155</v>
      </c>
      <c r="AU464" s="297" t="s">
        <v>86</v>
      </c>
      <c r="AV464" s="294" t="s">
        <v>86</v>
      </c>
      <c r="AW464" s="294" t="s">
        <v>32</v>
      </c>
      <c r="AX464" s="294" t="s">
        <v>77</v>
      </c>
      <c r="AY464" s="297" t="s">
        <v>147</v>
      </c>
    </row>
    <row r="465" spans="2:65" s="294" customFormat="1" ht="22.5" customHeight="1" x14ac:dyDescent="0.3">
      <c r="B465" s="287"/>
      <c r="C465" s="288"/>
      <c r="D465" s="288"/>
      <c r="E465" s="289" t="s">
        <v>3</v>
      </c>
      <c r="F465" s="290" t="s">
        <v>381</v>
      </c>
      <c r="G465" s="291"/>
      <c r="H465" s="291"/>
      <c r="I465" s="291"/>
      <c r="J465" s="288"/>
      <c r="K465" s="292">
        <v>-2.4</v>
      </c>
      <c r="L465" s="288"/>
      <c r="M465" s="288"/>
      <c r="N465" s="288"/>
      <c r="O465" s="288"/>
      <c r="P465" s="288"/>
      <c r="Q465" s="288"/>
      <c r="R465" s="293"/>
      <c r="T465" s="295"/>
      <c r="U465" s="288"/>
      <c r="V465" s="288"/>
      <c r="W465" s="288"/>
      <c r="X465" s="288"/>
      <c r="Y465" s="288"/>
      <c r="Z465" s="288"/>
      <c r="AA465" s="296"/>
      <c r="AT465" s="297" t="s">
        <v>155</v>
      </c>
      <c r="AU465" s="297" t="s">
        <v>86</v>
      </c>
      <c r="AV465" s="294" t="s">
        <v>86</v>
      </c>
      <c r="AW465" s="294" t="s">
        <v>32</v>
      </c>
      <c r="AX465" s="294" t="s">
        <v>77</v>
      </c>
      <c r="AY465" s="297" t="s">
        <v>147</v>
      </c>
    </row>
    <row r="466" spans="2:65" s="294" customFormat="1" ht="22.5" customHeight="1" x14ac:dyDescent="0.3">
      <c r="B466" s="287"/>
      <c r="C466" s="288"/>
      <c r="D466" s="288"/>
      <c r="E466" s="289" t="s">
        <v>3</v>
      </c>
      <c r="F466" s="290" t="s">
        <v>381</v>
      </c>
      <c r="G466" s="291"/>
      <c r="H466" s="291"/>
      <c r="I466" s="291"/>
      <c r="J466" s="288"/>
      <c r="K466" s="292">
        <v>-2.4</v>
      </c>
      <c r="L466" s="288"/>
      <c r="M466" s="288"/>
      <c r="N466" s="288"/>
      <c r="O466" s="288"/>
      <c r="P466" s="288"/>
      <c r="Q466" s="288"/>
      <c r="R466" s="293"/>
      <c r="T466" s="295"/>
      <c r="U466" s="288"/>
      <c r="V466" s="288"/>
      <c r="W466" s="288"/>
      <c r="X466" s="288"/>
      <c r="Y466" s="288"/>
      <c r="Z466" s="288"/>
      <c r="AA466" s="296"/>
      <c r="AT466" s="297" t="s">
        <v>155</v>
      </c>
      <c r="AU466" s="297" t="s">
        <v>86</v>
      </c>
      <c r="AV466" s="294" t="s">
        <v>86</v>
      </c>
      <c r="AW466" s="294" t="s">
        <v>32</v>
      </c>
      <c r="AX466" s="294" t="s">
        <v>77</v>
      </c>
      <c r="AY466" s="297" t="s">
        <v>147</v>
      </c>
    </row>
    <row r="467" spans="2:65" s="294" customFormat="1" ht="22.5" customHeight="1" x14ac:dyDescent="0.3">
      <c r="B467" s="287"/>
      <c r="C467" s="288"/>
      <c r="D467" s="288"/>
      <c r="E467" s="289" t="s">
        <v>3</v>
      </c>
      <c r="F467" s="290" t="s">
        <v>382</v>
      </c>
      <c r="G467" s="291"/>
      <c r="H467" s="291"/>
      <c r="I467" s="291"/>
      <c r="J467" s="288"/>
      <c r="K467" s="292">
        <v>-17.600000000000001</v>
      </c>
      <c r="L467" s="288"/>
      <c r="M467" s="288"/>
      <c r="N467" s="288"/>
      <c r="O467" s="288"/>
      <c r="P467" s="288"/>
      <c r="Q467" s="288"/>
      <c r="R467" s="293"/>
      <c r="T467" s="295"/>
      <c r="U467" s="288"/>
      <c r="V467" s="288"/>
      <c r="W467" s="288"/>
      <c r="X467" s="288"/>
      <c r="Y467" s="288"/>
      <c r="Z467" s="288"/>
      <c r="AA467" s="296"/>
      <c r="AT467" s="297" t="s">
        <v>155</v>
      </c>
      <c r="AU467" s="297" t="s">
        <v>86</v>
      </c>
      <c r="AV467" s="294" t="s">
        <v>86</v>
      </c>
      <c r="AW467" s="294" t="s">
        <v>32</v>
      </c>
      <c r="AX467" s="294" t="s">
        <v>77</v>
      </c>
      <c r="AY467" s="297" t="s">
        <v>147</v>
      </c>
    </row>
    <row r="468" spans="2:65" s="294" customFormat="1" ht="22.5" customHeight="1" x14ac:dyDescent="0.3">
      <c r="B468" s="287"/>
      <c r="C468" s="288"/>
      <c r="D468" s="288"/>
      <c r="E468" s="289" t="s">
        <v>3</v>
      </c>
      <c r="F468" s="290" t="s">
        <v>383</v>
      </c>
      <c r="G468" s="291"/>
      <c r="H468" s="291"/>
      <c r="I468" s="291"/>
      <c r="J468" s="288"/>
      <c r="K468" s="292">
        <v>-8</v>
      </c>
      <c r="L468" s="288"/>
      <c r="M468" s="288"/>
      <c r="N468" s="288"/>
      <c r="O468" s="288"/>
      <c r="P468" s="288"/>
      <c r="Q468" s="288"/>
      <c r="R468" s="293"/>
      <c r="T468" s="295"/>
      <c r="U468" s="288"/>
      <c r="V468" s="288"/>
      <c r="W468" s="288"/>
      <c r="X468" s="288"/>
      <c r="Y468" s="288"/>
      <c r="Z468" s="288"/>
      <c r="AA468" s="296"/>
      <c r="AT468" s="297" t="s">
        <v>155</v>
      </c>
      <c r="AU468" s="297" t="s">
        <v>86</v>
      </c>
      <c r="AV468" s="294" t="s">
        <v>86</v>
      </c>
      <c r="AW468" s="294" t="s">
        <v>32</v>
      </c>
      <c r="AX468" s="294" t="s">
        <v>77</v>
      </c>
      <c r="AY468" s="297" t="s">
        <v>147</v>
      </c>
    </row>
    <row r="469" spans="2:65" s="294" customFormat="1" ht="22.5" customHeight="1" x14ac:dyDescent="0.3">
      <c r="B469" s="287"/>
      <c r="C469" s="288"/>
      <c r="D469" s="288"/>
      <c r="E469" s="289" t="s">
        <v>3</v>
      </c>
      <c r="F469" s="290" t="s">
        <v>384</v>
      </c>
      <c r="G469" s="291"/>
      <c r="H469" s="291"/>
      <c r="I469" s="291"/>
      <c r="J469" s="288"/>
      <c r="K469" s="292">
        <v>-3.2</v>
      </c>
      <c r="L469" s="288"/>
      <c r="M469" s="288"/>
      <c r="N469" s="288"/>
      <c r="O469" s="288"/>
      <c r="P469" s="288"/>
      <c r="Q469" s="288"/>
      <c r="R469" s="293"/>
      <c r="T469" s="295"/>
      <c r="U469" s="288"/>
      <c r="V469" s="288"/>
      <c r="W469" s="288"/>
      <c r="X469" s="288"/>
      <c r="Y469" s="288"/>
      <c r="Z469" s="288"/>
      <c r="AA469" s="296"/>
      <c r="AT469" s="297" t="s">
        <v>155</v>
      </c>
      <c r="AU469" s="297" t="s">
        <v>86</v>
      </c>
      <c r="AV469" s="294" t="s">
        <v>86</v>
      </c>
      <c r="AW469" s="294" t="s">
        <v>32</v>
      </c>
      <c r="AX469" s="294" t="s">
        <v>77</v>
      </c>
      <c r="AY469" s="297" t="s">
        <v>147</v>
      </c>
    </row>
    <row r="470" spans="2:65" s="294" customFormat="1" ht="22.5" customHeight="1" x14ac:dyDescent="0.3">
      <c r="B470" s="287"/>
      <c r="C470" s="288"/>
      <c r="D470" s="288"/>
      <c r="E470" s="289" t="s">
        <v>3</v>
      </c>
      <c r="F470" s="290" t="s">
        <v>385</v>
      </c>
      <c r="G470" s="291"/>
      <c r="H470" s="291"/>
      <c r="I470" s="291"/>
      <c r="J470" s="288"/>
      <c r="K470" s="292">
        <v>-3.78</v>
      </c>
      <c r="L470" s="288"/>
      <c r="M470" s="288"/>
      <c r="N470" s="288"/>
      <c r="O470" s="288"/>
      <c r="P470" s="288"/>
      <c r="Q470" s="288"/>
      <c r="R470" s="293"/>
      <c r="T470" s="295"/>
      <c r="U470" s="288"/>
      <c r="V470" s="288"/>
      <c r="W470" s="288"/>
      <c r="X470" s="288"/>
      <c r="Y470" s="288"/>
      <c r="Z470" s="288"/>
      <c r="AA470" s="296"/>
      <c r="AT470" s="297" t="s">
        <v>155</v>
      </c>
      <c r="AU470" s="297" t="s">
        <v>86</v>
      </c>
      <c r="AV470" s="294" t="s">
        <v>86</v>
      </c>
      <c r="AW470" s="294" t="s">
        <v>32</v>
      </c>
      <c r="AX470" s="294" t="s">
        <v>77</v>
      </c>
      <c r="AY470" s="297" t="s">
        <v>147</v>
      </c>
    </row>
    <row r="471" spans="2:65" s="294" customFormat="1" ht="22.5" customHeight="1" x14ac:dyDescent="0.3">
      <c r="B471" s="287"/>
      <c r="C471" s="288"/>
      <c r="D471" s="288"/>
      <c r="E471" s="289" t="s">
        <v>3</v>
      </c>
      <c r="F471" s="290" t="s">
        <v>386</v>
      </c>
      <c r="G471" s="291"/>
      <c r="H471" s="291"/>
      <c r="I471" s="291"/>
      <c r="J471" s="288"/>
      <c r="K471" s="292">
        <v>-3.45</v>
      </c>
      <c r="L471" s="288"/>
      <c r="M471" s="288"/>
      <c r="N471" s="288"/>
      <c r="O471" s="288"/>
      <c r="P471" s="288"/>
      <c r="Q471" s="288"/>
      <c r="R471" s="293"/>
      <c r="T471" s="295"/>
      <c r="U471" s="288"/>
      <c r="V471" s="288"/>
      <c r="W471" s="288"/>
      <c r="X471" s="288"/>
      <c r="Y471" s="288"/>
      <c r="Z471" s="288"/>
      <c r="AA471" s="296"/>
      <c r="AT471" s="297" t="s">
        <v>155</v>
      </c>
      <c r="AU471" s="297" t="s">
        <v>86</v>
      </c>
      <c r="AV471" s="294" t="s">
        <v>86</v>
      </c>
      <c r="AW471" s="294" t="s">
        <v>32</v>
      </c>
      <c r="AX471" s="294" t="s">
        <v>77</v>
      </c>
      <c r="AY471" s="297" t="s">
        <v>147</v>
      </c>
    </row>
    <row r="472" spans="2:65" s="294" customFormat="1" ht="22.5" customHeight="1" x14ac:dyDescent="0.3">
      <c r="B472" s="287"/>
      <c r="C472" s="288"/>
      <c r="D472" s="288"/>
      <c r="E472" s="289" t="s">
        <v>3</v>
      </c>
      <c r="F472" s="290" t="s">
        <v>387</v>
      </c>
      <c r="G472" s="291"/>
      <c r="H472" s="291"/>
      <c r="I472" s="291"/>
      <c r="J472" s="288"/>
      <c r="K472" s="292">
        <v>-1.38</v>
      </c>
      <c r="L472" s="288"/>
      <c r="M472" s="288"/>
      <c r="N472" s="288"/>
      <c r="O472" s="288"/>
      <c r="P472" s="288"/>
      <c r="Q472" s="288"/>
      <c r="R472" s="293"/>
      <c r="T472" s="295"/>
      <c r="U472" s="288"/>
      <c r="V472" s="288"/>
      <c r="W472" s="288"/>
      <c r="X472" s="288"/>
      <c r="Y472" s="288"/>
      <c r="Z472" s="288"/>
      <c r="AA472" s="296"/>
      <c r="AT472" s="297" t="s">
        <v>155</v>
      </c>
      <c r="AU472" s="297" t="s">
        <v>86</v>
      </c>
      <c r="AV472" s="294" t="s">
        <v>86</v>
      </c>
      <c r="AW472" s="294" t="s">
        <v>32</v>
      </c>
      <c r="AX472" s="294" t="s">
        <v>77</v>
      </c>
      <c r="AY472" s="297" t="s">
        <v>147</v>
      </c>
    </row>
    <row r="473" spans="2:65" s="294" customFormat="1" ht="22.5" customHeight="1" x14ac:dyDescent="0.3">
      <c r="B473" s="287"/>
      <c r="C473" s="288"/>
      <c r="D473" s="288"/>
      <c r="E473" s="289" t="s">
        <v>3</v>
      </c>
      <c r="F473" s="290" t="s">
        <v>388</v>
      </c>
      <c r="G473" s="291"/>
      <c r="H473" s="291"/>
      <c r="I473" s="291"/>
      <c r="J473" s="288"/>
      <c r="K473" s="292">
        <v>-1.84</v>
      </c>
      <c r="L473" s="288"/>
      <c r="M473" s="288"/>
      <c r="N473" s="288"/>
      <c r="O473" s="288"/>
      <c r="P473" s="288"/>
      <c r="Q473" s="288"/>
      <c r="R473" s="293"/>
      <c r="T473" s="295"/>
      <c r="U473" s="288"/>
      <c r="V473" s="288"/>
      <c r="W473" s="288"/>
      <c r="X473" s="288"/>
      <c r="Y473" s="288"/>
      <c r="Z473" s="288"/>
      <c r="AA473" s="296"/>
      <c r="AT473" s="297" t="s">
        <v>155</v>
      </c>
      <c r="AU473" s="297" t="s">
        <v>86</v>
      </c>
      <c r="AV473" s="294" t="s">
        <v>86</v>
      </c>
      <c r="AW473" s="294" t="s">
        <v>32</v>
      </c>
      <c r="AX473" s="294" t="s">
        <v>77</v>
      </c>
      <c r="AY473" s="297" t="s">
        <v>147</v>
      </c>
    </row>
    <row r="474" spans="2:65" s="316" customFormat="1" ht="22.5" customHeight="1" x14ac:dyDescent="0.3">
      <c r="B474" s="309"/>
      <c r="C474" s="310"/>
      <c r="D474" s="310"/>
      <c r="E474" s="311" t="s">
        <v>3</v>
      </c>
      <c r="F474" s="312" t="s">
        <v>321</v>
      </c>
      <c r="G474" s="313"/>
      <c r="H474" s="313"/>
      <c r="I474" s="313"/>
      <c r="J474" s="310"/>
      <c r="K474" s="314">
        <v>1604.7940000000001</v>
      </c>
      <c r="L474" s="310"/>
      <c r="M474" s="310"/>
      <c r="N474" s="310"/>
      <c r="O474" s="310"/>
      <c r="P474" s="310"/>
      <c r="Q474" s="310"/>
      <c r="R474" s="315"/>
      <c r="T474" s="317"/>
      <c r="U474" s="310"/>
      <c r="V474" s="310"/>
      <c r="W474" s="310"/>
      <c r="X474" s="310"/>
      <c r="Y474" s="310"/>
      <c r="Z474" s="310"/>
      <c r="AA474" s="318"/>
      <c r="AT474" s="319" t="s">
        <v>155</v>
      </c>
      <c r="AU474" s="319" t="s">
        <v>86</v>
      </c>
      <c r="AV474" s="316" t="s">
        <v>164</v>
      </c>
      <c r="AW474" s="316" t="s">
        <v>32</v>
      </c>
      <c r="AX474" s="316" t="s">
        <v>77</v>
      </c>
      <c r="AY474" s="319" t="s">
        <v>147</v>
      </c>
    </row>
    <row r="475" spans="2:65" s="294" customFormat="1" ht="22.5" customHeight="1" x14ac:dyDescent="0.3">
      <c r="B475" s="287"/>
      <c r="C475" s="288"/>
      <c r="D475" s="288"/>
      <c r="E475" s="289" t="s">
        <v>3</v>
      </c>
      <c r="F475" s="290" t="s">
        <v>483</v>
      </c>
      <c r="G475" s="291"/>
      <c r="H475" s="291"/>
      <c r="I475" s="291"/>
      <c r="J475" s="288"/>
      <c r="K475" s="292">
        <v>263.50799999999998</v>
      </c>
      <c r="L475" s="288"/>
      <c r="M475" s="288"/>
      <c r="N475" s="288"/>
      <c r="O475" s="288"/>
      <c r="P475" s="288"/>
      <c r="Q475" s="288"/>
      <c r="R475" s="293"/>
      <c r="T475" s="295"/>
      <c r="U475" s="288"/>
      <c r="V475" s="288"/>
      <c r="W475" s="288"/>
      <c r="X475" s="288"/>
      <c r="Y475" s="288"/>
      <c r="Z475" s="288"/>
      <c r="AA475" s="296"/>
      <c r="AT475" s="297" t="s">
        <v>155</v>
      </c>
      <c r="AU475" s="297" t="s">
        <v>86</v>
      </c>
      <c r="AV475" s="294" t="s">
        <v>86</v>
      </c>
      <c r="AW475" s="294" t="s">
        <v>32</v>
      </c>
      <c r="AX475" s="294" t="s">
        <v>77</v>
      </c>
      <c r="AY475" s="297" t="s">
        <v>147</v>
      </c>
    </row>
    <row r="476" spans="2:65" s="316" customFormat="1" ht="22.5" customHeight="1" x14ac:dyDescent="0.3">
      <c r="B476" s="309"/>
      <c r="C476" s="310"/>
      <c r="D476" s="310"/>
      <c r="E476" s="311" t="s">
        <v>3</v>
      </c>
      <c r="F476" s="312" t="s">
        <v>484</v>
      </c>
      <c r="G476" s="313"/>
      <c r="H476" s="313"/>
      <c r="I476" s="313"/>
      <c r="J476" s="310"/>
      <c r="K476" s="314">
        <v>263.50799999999998</v>
      </c>
      <c r="L476" s="310"/>
      <c r="M476" s="310"/>
      <c r="N476" s="310"/>
      <c r="O476" s="310"/>
      <c r="P476" s="310"/>
      <c r="Q476" s="310"/>
      <c r="R476" s="315"/>
      <c r="T476" s="317"/>
      <c r="U476" s="310"/>
      <c r="V476" s="310"/>
      <c r="W476" s="310"/>
      <c r="X476" s="310"/>
      <c r="Y476" s="310"/>
      <c r="Z476" s="310"/>
      <c r="AA476" s="318"/>
      <c r="AT476" s="319" t="s">
        <v>155</v>
      </c>
      <c r="AU476" s="319" t="s">
        <v>86</v>
      </c>
      <c r="AV476" s="316" t="s">
        <v>164</v>
      </c>
      <c r="AW476" s="316" t="s">
        <v>32</v>
      </c>
      <c r="AX476" s="316" t="s">
        <v>77</v>
      </c>
      <c r="AY476" s="319" t="s">
        <v>147</v>
      </c>
    </row>
    <row r="477" spans="2:65" s="305" customFormat="1" ht="22.5" customHeight="1" x14ac:dyDescent="0.3">
      <c r="B477" s="298"/>
      <c r="C477" s="299"/>
      <c r="D477" s="299"/>
      <c r="E477" s="300" t="s">
        <v>3</v>
      </c>
      <c r="F477" s="301" t="s">
        <v>157</v>
      </c>
      <c r="G477" s="302"/>
      <c r="H477" s="302"/>
      <c r="I477" s="302"/>
      <c r="J477" s="299"/>
      <c r="K477" s="303">
        <v>3474.0630000000001</v>
      </c>
      <c r="L477" s="299"/>
      <c r="M477" s="299"/>
      <c r="N477" s="299"/>
      <c r="O477" s="299"/>
      <c r="P477" s="299"/>
      <c r="Q477" s="299"/>
      <c r="R477" s="304"/>
      <c r="T477" s="306"/>
      <c r="U477" s="299"/>
      <c r="V477" s="299"/>
      <c r="W477" s="299"/>
      <c r="X477" s="299"/>
      <c r="Y477" s="299"/>
      <c r="Z477" s="299"/>
      <c r="AA477" s="307"/>
      <c r="AT477" s="308" t="s">
        <v>155</v>
      </c>
      <c r="AU477" s="308" t="s">
        <v>86</v>
      </c>
      <c r="AV477" s="305" t="s">
        <v>152</v>
      </c>
      <c r="AW477" s="305" t="s">
        <v>32</v>
      </c>
      <c r="AX477" s="305" t="s">
        <v>33</v>
      </c>
      <c r="AY477" s="308" t="s">
        <v>147</v>
      </c>
    </row>
    <row r="478" spans="2:65" s="162" customFormat="1" ht="31.5" customHeight="1" x14ac:dyDescent="0.3">
      <c r="B478" s="163"/>
      <c r="C478" s="264" t="s">
        <v>485</v>
      </c>
      <c r="D478" s="264" t="s">
        <v>148</v>
      </c>
      <c r="E478" s="265" t="s">
        <v>486</v>
      </c>
      <c r="F478" s="266" t="s">
        <v>487</v>
      </c>
      <c r="G478" s="267"/>
      <c r="H478" s="267"/>
      <c r="I478" s="267"/>
      <c r="J478" s="268" t="s">
        <v>151</v>
      </c>
      <c r="K478" s="269">
        <v>3048.3719999999998</v>
      </c>
      <c r="L478" s="339"/>
      <c r="M478" s="340"/>
      <c r="N478" s="270">
        <f>ROUND(L478*K478,2)</f>
        <v>0</v>
      </c>
      <c r="O478" s="267"/>
      <c r="P478" s="267"/>
      <c r="Q478" s="267"/>
      <c r="R478" s="168"/>
      <c r="T478" s="271" t="s">
        <v>3</v>
      </c>
      <c r="U478" s="272" t="s">
        <v>42</v>
      </c>
      <c r="V478" s="273">
        <v>0.245</v>
      </c>
      <c r="W478" s="273">
        <f>V478*K478</f>
        <v>746.85113999999999</v>
      </c>
      <c r="X478" s="273">
        <v>4.7800000000000004E-3</v>
      </c>
      <c r="Y478" s="273">
        <f>X478*K478</f>
        <v>14.571218160000001</v>
      </c>
      <c r="Z478" s="273">
        <v>0</v>
      </c>
      <c r="AA478" s="274">
        <f>Z478*K478</f>
        <v>0</v>
      </c>
      <c r="AR478" s="150" t="s">
        <v>152</v>
      </c>
      <c r="AT478" s="150" t="s">
        <v>148</v>
      </c>
      <c r="AU478" s="150" t="s">
        <v>86</v>
      </c>
      <c r="AY478" s="150" t="s">
        <v>147</v>
      </c>
      <c r="BE478" s="275">
        <f>IF(U478="základní",N478,0)</f>
        <v>0</v>
      </c>
      <c r="BF478" s="275">
        <f>IF(U478="snížená",N478,0)</f>
        <v>0</v>
      </c>
      <c r="BG478" s="275">
        <f>IF(U478="zákl. přenesená",N478,0)</f>
        <v>0</v>
      </c>
      <c r="BH478" s="275">
        <f>IF(U478="sníž. přenesená",N478,0)</f>
        <v>0</v>
      </c>
      <c r="BI478" s="275">
        <f>IF(U478="nulová",N478,0)</f>
        <v>0</v>
      </c>
      <c r="BJ478" s="150" t="s">
        <v>33</v>
      </c>
      <c r="BK478" s="275">
        <f>ROUND(L478*K478,2)</f>
        <v>0</v>
      </c>
      <c r="BL478" s="150" t="s">
        <v>152</v>
      </c>
      <c r="BM478" s="150" t="s">
        <v>488</v>
      </c>
    </row>
    <row r="479" spans="2:65" s="294" customFormat="1" ht="22.5" customHeight="1" x14ac:dyDescent="0.3">
      <c r="B479" s="287"/>
      <c r="C479" s="288"/>
      <c r="D479" s="288"/>
      <c r="E479" s="289" t="s">
        <v>3</v>
      </c>
      <c r="F479" s="321" t="s">
        <v>489</v>
      </c>
      <c r="G479" s="291"/>
      <c r="H479" s="291"/>
      <c r="I479" s="291"/>
      <c r="J479" s="288"/>
      <c r="K479" s="292">
        <v>3048.3719999999998</v>
      </c>
      <c r="L479" s="288"/>
      <c r="M479" s="288"/>
      <c r="N479" s="288"/>
      <c r="O479" s="288"/>
      <c r="P479" s="288"/>
      <c r="Q479" s="288"/>
      <c r="R479" s="293"/>
      <c r="T479" s="295"/>
      <c r="U479" s="288"/>
      <c r="V479" s="288"/>
      <c r="W479" s="288"/>
      <c r="X479" s="288"/>
      <c r="Y479" s="288"/>
      <c r="Z479" s="288"/>
      <c r="AA479" s="296"/>
      <c r="AT479" s="297" t="s">
        <v>155</v>
      </c>
      <c r="AU479" s="297" t="s">
        <v>86</v>
      </c>
      <c r="AV479" s="294" t="s">
        <v>86</v>
      </c>
      <c r="AW479" s="294" t="s">
        <v>32</v>
      </c>
      <c r="AX479" s="294" t="s">
        <v>33</v>
      </c>
      <c r="AY479" s="297" t="s">
        <v>147</v>
      </c>
    </row>
    <row r="480" spans="2:65" s="162" customFormat="1" ht="44.25" customHeight="1" x14ac:dyDescent="0.3">
      <c r="B480" s="163"/>
      <c r="C480" s="264" t="s">
        <v>490</v>
      </c>
      <c r="D480" s="264" t="s">
        <v>148</v>
      </c>
      <c r="E480" s="265" t="s">
        <v>491</v>
      </c>
      <c r="F480" s="266" t="s">
        <v>492</v>
      </c>
      <c r="G480" s="267"/>
      <c r="H480" s="267"/>
      <c r="I480" s="267"/>
      <c r="J480" s="268" t="s">
        <v>151</v>
      </c>
      <c r="K480" s="269">
        <v>425.69099999999997</v>
      </c>
      <c r="L480" s="339"/>
      <c r="M480" s="340"/>
      <c r="N480" s="270">
        <f>ROUND(L480*K480,2)</f>
        <v>0</v>
      </c>
      <c r="O480" s="267"/>
      <c r="P480" s="267"/>
      <c r="Q480" s="267"/>
      <c r="R480" s="168"/>
      <c r="T480" s="271" t="s">
        <v>3</v>
      </c>
      <c r="U480" s="272" t="s">
        <v>42</v>
      </c>
      <c r="V480" s="273">
        <v>0.245</v>
      </c>
      <c r="W480" s="273">
        <f>V480*K480</f>
        <v>104.29429499999999</v>
      </c>
      <c r="X480" s="273">
        <v>4.7800000000000004E-3</v>
      </c>
      <c r="Y480" s="273">
        <f>X480*K480</f>
        <v>2.0348029800000003</v>
      </c>
      <c r="Z480" s="273">
        <v>0</v>
      </c>
      <c r="AA480" s="274">
        <f>Z480*K480</f>
        <v>0</v>
      </c>
      <c r="AR480" s="150" t="s">
        <v>152</v>
      </c>
      <c r="AT480" s="150" t="s">
        <v>148</v>
      </c>
      <c r="AU480" s="150" t="s">
        <v>86</v>
      </c>
      <c r="AY480" s="150" t="s">
        <v>147</v>
      </c>
      <c r="BE480" s="275">
        <f>IF(U480="základní",N480,0)</f>
        <v>0</v>
      </c>
      <c r="BF480" s="275">
        <f>IF(U480="snížená",N480,0)</f>
        <v>0</v>
      </c>
      <c r="BG480" s="275">
        <f>IF(U480="zákl. přenesená",N480,0)</f>
        <v>0</v>
      </c>
      <c r="BH480" s="275">
        <f>IF(U480="sníž. přenesená",N480,0)</f>
        <v>0</v>
      </c>
      <c r="BI480" s="275">
        <f>IF(U480="nulová",N480,0)</f>
        <v>0</v>
      </c>
      <c r="BJ480" s="150" t="s">
        <v>33</v>
      </c>
      <c r="BK480" s="275">
        <f>ROUND(L480*K480,2)</f>
        <v>0</v>
      </c>
      <c r="BL480" s="150" t="s">
        <v>152</v>
      </c>
      <c r="BM480" s="150" t="s">
        <v>493</v>
      </c>
    </row>
    <row r="481" spans="2:51" s="294" customFormat="1" ht="22.5" customHeight="1" x14ac:dyDescent="0.3">
      <c r="B481" s="287"/>
      <c r="C481" s="288"/>
      <c r="D481" s="288"/>
      <c r="E481" s="289" t="s">
        <v>3</v>
      </c>
      <c r="F481" s="321" t="s">
        <v>467</v>
      </c>
      <c r="G481" s="291"/>
      <c r="H481" s="291"/>
      <c r="I481" s="291"/>
      <c r="J481" s="288"/>
      <c r="K481" s="292">
        <v>38.862000000000002</v>
      </c>
      <c r="L481" s="288"/>
      <c r="M481" s="288"/>
      <c r="N481" s="288"/>
      <c r="O481" s="288"/>
      <c r="P481" s="288"/>
      <c r="Q481" s="288"/>
      <c r="R481" s="293"/>
      <c r="T481" s="295"/>
      <c r="U481" s="288"/>
      <c r="V481" s="288"/>
      <c r="W481" s="288"/>
      <c r="X481" s="288"/>
      <c r="Y481" s="288"/>
      <c r="Z481" s="288"/>
      <c r="AA481" s="296"/>
      <c r="AT481" s="297" t="s">
        <v>155</v>
      </c>
      <c r="AU481" s="297" t="s">
        <v>86</v>
      </c>
      <c r="AV481" s="294" t="s">
        <v>86</v>
      </c>
      <c r="AW481" s="294" t="s">
        <v>32</v>
      </c>
      <c r="AX481" s="294" t="s">
        <v>77</v>
      </c>
      <c r="AY481" s="297" t="s">
        <v>147</v>
      </c>
    </row>
    <row r="482" spans="2:51" s="294" customFormat="1" ht="22.5" customHeight="1" x14ac:dyDescent="0.3">
      <c r="B482" s="287"/>
      <c r="C482" s="288"/>
      <c r="D482" s="288"/>
      <c r="E482" s="289" t="s">
        <v>3</v>
      </c>
      <c r="F482" s="290" t="s">
        <v>468</v>
      </c>
      <c r="G482" s="291"/>
      <c r="H482" s="291"/>
      <c r="I482" s="291"/>
      <c r="J482" s="288"/>
      <c r="K482" s="292">
        <v>7.7830000000000004</v>
      </c>
      <c r="L482" s="288"/>
      <c r="M482" s="288"/>
      <c r="N482" s="288"/>
      <c r="O482" s="288"/>
      <c r="P482" s="288"/>
      <c r="Q482" s="288"/>
      <c r="R482" s="293"/>
      <c r="T482" s="295"/>
      <c r="U482" s="288"/>
      <c r="V482" s="288"/>
      <c r="W482" s="288"/>
      <c r="X482" s="288"/>
      <c r="Y482" s="288"/>
      <c r="Z482" s="288"/>
      <c r="AA482" s="296"/>
      <c r="AT482" s="297" t="s">
        <v>155</v>
      </c>
      <c r="AU482" s="297" t="s">
        <v>86</v>
      </c>
      <c r="AV482" s="294" t="s">
        <v>86</v>
      </c>
      <c r="AW482" s="294" t="s">
        <v>32</v>
      </c>
      <c r="AX482" s="294" t="s">
        <v>77</v>
      </c>
      <c r="AY482" s="297" t="s">
        <v>147</v>
      </c>
    </row>
    <row r="483" spans="2:51" s="294" customFormat="1" ht="22.5" customHeight="1" x14ac:dyDescent="0.3">
      <c r="B483" s="287"/>
      <c r="C483" s="288"/>
      <c r="D483" s="288"/>
      <c r="E483" s="289" t="s">
        <v>3</v>
      </c>
      <c r="F483" s="290" t="s">
        <v>469</v>
      </c>
      <c r="G483" s="291"/>
      <c r="H483" s="291"/>
      <c r="I483" s="291"/>
      <c r="J483" s="288"/>
      <c r="K483" s="292">
        <v>0.87</v>
      </c>
      <c r="L483" s="288"/>
      <c r="M483" s="288"/>
      <c r="N483" s="288"/>
      <c r="O483" s="288"/>
      <c r="P483" s="288"/>
      <c r="Q483" s="288"/>
      <c r="R483" s="293"/>
      <c r="T483" s="295"/>
      <c r="U483" s="288"/>
      <c r="V483" s="288"/>
      <c r="W483" s="288"/>
      <c r="X483" s="288"/>
      <c r="Y483" s="288"/>
      <c r="Z483" s="288"/>
      <c r="AA483" s="296"/>
      <c r="AT483" s="297" t="s">
        <v>155</v>
      </c>
      <c r="AU483" s="297" t="s">
        <v>86</v>
      </c>
      <c r="AV483" s="294" t="s">
        <v>86</v>
      </c>
      <c r="AW483" s="294" t="s">
        <v>32</v>
      </c>
      <c r="AX483" s="294" t="s">
        <v>77</v>
      </c>
      <c r="AY483" s="297" t="s">
        <v>147</v>
      </c>
    </row>
    <row r="484" spans="2:51" s="316" customFormat="1" ht="22.5" customHeight="1" x14ac:dyDescent="0.3">
      <c r="B484" s="309"/>
      <c r="C484" s="310"/>
      <c r="D484" s="310"/>
      <c r="E484" s="311" t="s">
        <v>3</v>
      </c>
      <c r="F484" s="312" t="s">
        <v>278</v>
      </c>
      <c r="G484" s="313"/>
      <c r="H484" s="313"/>
      <c r="I484" s="313"/>
      <c r="J484" s="310"/>
      <c r="K484" s="314">
        <v>47.515000000000001</v>
      </c>
      <c r="L484" s="310"/>
      <c r="M484" s="310"/>
      <c r="N484" s="310"/>
      <c r="O484" s="310"/>
      <c r="P484" s="310"/>
      <c r="Q484" s="310"/>
      <c r="R484" s="315"/>
      <c r="T484" s="317"/>
      <c r="U484" s="310"/>
      <c r="V484" s="310"/>
      <c r="W484" s="310"/>
      <c r="X484" s="310"/>
      <c r="Y484" s="310"/>
      <c r="Z484" s="310"/>
      <c r="AA484" s="318"/>
      <c r="AT484" s="319" t="s">
        <v>155</v>
      </c>
      <c r="AU484" s="319" t="s">
        <v>86</v>
      </c>
      <c r="AV484" s="316" t="s">
        <v>164</v>
      </c>
      <c r="AW484" s="316" t="s">
        <v>32</v>
      </c>
      <c r="AX484" s="316" t="s">
        <v>77</v>
      </c>
      <c r="AY484" s="319" t="s">
        <v>147</v>
      </c>
    </row>
    <row r="485" spans="2:51" s="294" customFormat="1" ht="22.5" customHeight="1" x14ac:dyDescent="0.3">
      <c r="B485" s="287"/>
      <c r="C485" s="288"/>
      <c r="D485" s="288"/>
      <c r="E485" s="289" t="s">
        <v>3</v>
      </c>
      <c r="F485" s="290" t="s">
        <v>470</v>
      </c>
      <c r="G485" s="291"/>
      <c r="H485" s="291"/>
      <c r="I485" s="291"/>
      <c r="J485" s="288"/>
      <c r="K485" s="292">
        <v>37.08</v>
      </c>
      <c r="L485" s="288"/>
      <c r="M485" s="288"/>
      <c r="N485" s="288"/>
      <c r="O485" s="288"/>
      <c r="P485" s="288"/>
      <c r="Q485" s="288"/>
      <c r="R485" s="293"/>
      <c r="T485" s="295"/>
      <c r="U485" s="288"/>
      <c r="V485" s="288"/>
      <c r="W485" s="288"/>
      <c r="X485" s="288"/>
      <c r="Y485" s="288"/>
      <c r="Z485" s="288"/>
      <c r="AA485" s="296"/>
      <c r="AT485" s="297" t="s">
        <v>155</v>
      </c>
      <c r="AU485" s="297" t="s">
        <v>86</v>
      </c>
      <c r="AV485" s="294" t="s">
        <v>86</v>
      </c>
      <c r="AW485" s="294" t="s">
        <v>32</v>
      </c>
      <c r="AX485" s="294" t="s">
        <v>77</v>
      </c>
      <c r="AY485" s="297" t="s">
        <v>147</v>
      </c>
    </row>
    <row r="486" spans="2:51" s="316" customFormat="1" ht="22.5" customHeight="1" x14ac:dyDescent="0.3">
      <c r="B486" s="309"/>
      <c r="C486" s="310"/>
      <c r="D486" s="310"/>
      <c r="E486" s="311" t="s">
        <v>3</v>
      </c>
      <c r="F486" s="312" t="s">
        <v>283</v>
      </c>
      <c r="G486" s="313"/>
      <c r="H486" s="313"/>
      <c r="I486" s="313"/>
      <c r="J486" s="310"/>
      <c r="K486" s="314">
        <v>37.08</v>
      </c>
      <c r="L486" s="310"/>
      <c r="M486" s="310"/>
      <c r="N486" s="310"/>
      <c r="O486" s="310"/>
      <c r="P486" s="310"/>
      <c r="Q486" s="310"/>
      <c r="R486" s="315"/>
      <c r="T486" s="317"/>
      <c r="U486" s="310"/>
      <c r="V486" s="310"/>
      <c r="W486" s="310"/>
      <c r="X486" s="310"/>
      <c r="Y486" s="310"/>
      <c r="Z486" s="310"/>
      <c r="AA486" s="318"/>
      <c r="AT486" s="319" t="s">
        <v>155</v>
      </c>
      <c r="AU486" s="319" t="s">
        <v>86</v>
      </c>
      <c r="AV486" s="316" t="s">
        <v>164</v>
      </c>
      <c r="AW486" s="316" t="s">
        <v>32</v>
      </c>
      <c r="AX486" s="316" t="s">
        <v>77</v>
      </c>
      <c r="AY486" s="319" t="s">
        <v>147</v>
      </c>
    </row>
    <row r="487" spans="2:51" s="294" customFormat="1" ht="22.5" customHeight="1" x14ac:dyDescent="0.3">
      <c r="B487" s="287"/>
      <c r="C487" s="288"/>
      <c r="D487" s="288"/>
      <c r="E487" s="289" t="s">
        <v>3</v>
      </c>
      <c r="F487" s="290" t="s">
        <v>471</v>
      </c>
      <c r="G487" s="291"/>
      <c r="H487" s="291"/>
      <c r="I487" s="291"/>
      <c r="J487" s="288"/>
      <c r="K487" s="292">
        <v>2.88</v>
      </c>
      <c r="L487" s="288"/>
      <c r="M487" s="288"/>
      <c r="N487" s="288"/>
      <c r="O487" s="288"/>
      <c r="P487" s="288"/>
      <c r="Q487" s="288"/>
      <c r="R487" s="293"/>
      <c r="T487" s="295"/>
      <c r="U487" s="288"/>
      <c r="V487" s="288"/>
      <c r="W487" s="288"/>
      <c r="X487" s="288"/>
      <c r="Y487" s="288"/>
      <c r="Z487" s="288"/>
      <c r="AA487" s="296"/>
      <c r="AT487" s="297" t="s">
        <v>155</v>
      </c>
      <c r="AU487" s="297" t="s">
        <v>86</v>
      </c>
      <c r="AV487" s="294" t="s">
        <v>86</v>
      </c>
      <c r="AW487" s="294" t="s">
        <v>32</v>
      </c>
      <c r="AX487" s="294" t="s">
        <v>77</v>
      </c>
      <c r="AY487" s="297" t="s">
        <v>147</v>
      </c>
    </row>
    <row r="488" spans="2:51" s="316" customFormat="1" ht="22.5" customHeight="1" x14ac:dyDescent="0.3">
      <c r="B488" s="309"/>
      <c r="C488" s="310"/>
      <c r="D488" s="310"/>
      <c r="E488" s="311" t="s">
        <v>3</v>
      </c>
      <c r="F488" s="312" t="s">
        <v>285</v>
      </c>
      <c r="G488" s="313"/>
      <c r="H488" s="313"/>
      <c r="I488" s="313"/>
      <c r="J488" s="310"/>
      <c r="K488" s="314">
        <v>2.88</v>
      </c>
      <c r="L488" s="310"/>
      <c r="M488" s="310"/>
      <c r="N488" s="310"/>
      <c r="O488" s="310"/>
      <c r="P488" s="310"/>
      <c r="Q488" s="310"/>
      <c r="R488" s="315"/>
      <c r="T488" s="317"/>
      <c r="U488" s="310"/>
      <c r="V488" s="310"/>
      <c r="W488" s="310"/>
      <c r="X488" s="310"/>
      <c r="Y488" s="310"/>
      <c r="Z488" s="310"/>
      <c r="AA488" s="318"/>
      <c r="AT488" s="319" t="s">
        <v>155</v>
      </c>
      <c r="AU488" s="319" t="s">
        <v>86</v>
      </c>
      <c r="AV488" s="316" t="s">
        <v>164</v>
      </c>
      <c r="AW488" s="316" t="s">
        <v>32</v>
      </c>
      <c r="AX488" s="316" t="s">
        <v>77</v>
      </c>
      <c r="AY488" s="319" t="s">
        <v>147</v>
      </c>
    </row>
    <row r="489" spans="2:51" s="294" customFormat="1" ht="22.5" customHeight="1" x14ac:dyDescent="0.3">
      <c r="B489" s="287"/>
      <c r="C489" s="288"/>
      <c r="D489" s="288"/>
      <c r="E489" s="289" t="s">
        <v>3</v>
      </c>
      <c r="F489" s="290" t="s">
        <v>472</v>
      </c>
      <c r="G489" s="291"/>
      <c r="H489" s="291"/>
      <c r="I489" s="291"/>
      <c r="J489" s="288"/>
      <c r="K489" s="292">
        <v>88.881</v>
      </c>
      <c r="L489" s="288"/>
      <c r="M489" s="288"/>
      <c r="N489" s="288"/>
      <c r="O489" s="288"/>
      <c r="P489" s="288"/>
      <c r="Q489" s="288"/>
      <c r="R489" s="293"/>
      <c r="T489" s="295"/>
      <c r="U489" s="288"/>
      <c r="V489" s="288"/>
      <c r="W489" s="288"/>
      <c r="X489" s="288"/>
      <c r="Y489" s="288"/>
      <c r="Z489" s="288"/>
      <c r="AA489" s="296"/>
      <c r="AT489" s="297" t="s">
        <v>155</v>
      </c>
      <c r="AU489" s="297" t="s">
        <v>86</v>
      </c>
      <c r="AV489" s="294" t="s">
        <v>86</v>
      </c>
      <c r="AW489" s="294" t="s">
        <v>32</v>
      </c>
      <c r="AX489" s="294" t="s">
        <v>77</v>
      </c>
      <c r="AY489" s="297" t="s">
        <v>147</v>
      </c>
    </row>
    <row r="490" spans="2:51" s="294" customFormat="1" ht="22.5" customHeight="1" x14ac:dyDescent="0.3">
      <c r="B490" s="287"/>
      <c r="C490" s="288"/>
      <c r="D490" s="288"/>
      <c r="E490" s="289" t="s">
        <v>3</v>
      </c>
      <c r="F490" s="290" t="s">
        <v>473</v>
      </c>
      <c r="G490" s="291"/>
      <c r="H490" s="291"/>
      <c r="I490" s="291"/>
      <c r="J490" s="288"/>
      <c r="K490" s="292">
        <v>73.929000000000002</v>
      </c>
      <c r="L490" s="288"/>
      <c r="M490" s="288"/>
      <c r="N490" s="288"/>
      <c r="O490" s="288"/>
      <c r="P490" s="288"/>
      <c r="Q490" s="288"/>
      <c r="R490" s="293"/>
      <c r="T490" s="295"/>
      <c r="U490" s="288"/>
      <c r="V490" s="288"/>
      <c r="W490" s="288"/>
      <c r="X490" s="288"/>
      <c r="Y490" s="288"/>
      <c r="Z490" s="288"/>
      <c r="AA490" s="296"/>
      <c r="AT490" s="297" t="s">
        <v>155</v>
      </c>
      <c r="AU490" s="297" t="s">
        <v>86</v>
      </c>
      <c r="AV490" s="294" t="s">
        <v>86</v>
      </c>
      <c r="AW490" s="294" t="s">
        <v>32</v>
      </c>
      <c r="AX490" s="294" t="s">
        <v>77</v>
      </c>
      <c r="AY490" s="297" t="s">
        <v>147</v>
      </c>
    </row>
    <row r="491" spans="2:51" s="294" customFormat="1" ht="22.5" customHeight="1" x14ac:dyDescent="0.3">
      <c r="B491" s="287"/>
      <c r="C491" s="288"/>
      <c r="D491" s="288"/>
      <c r="E491" s="289" t="s">
        <v>3</v>
      </c>
      <c r="F491" s="290" t="s">
        <v>474</v>
      </c>
      <c r="G491" s="291"/>
      <c r="H491" s="291"/>
      <c r="I491" s="291"/>
      <c r="J491" s="288"/>
      <c r="K491" s="292">
        <v>12.003</v>
      </c>
      <c r="L491" s="288"/>
      <c r="M491" s="288"/>
      <c r="N491" s="288"/>
      <c r="O491" s="288"/>
      <c r="P491" s="288"/>
      <c r="Q491" s="288"/>
      <c r="R491" s="293"/>
      <c r="T491" s="295"/>
      <c r="U491" s="288"/>
      <c r="V491" s="288"/>
      <c r="W491" s="288"/>
      <c r="X491" s="288"/>
      <c r="Y491" s="288"/>
      <c r="Z491" s="288"/>
      <c r="AA491" s="296"/>
      <c r="AT491" s="297" t="s">
        <v>155</v>
      </c>
      <c r="AU491" s="297" t="s">
        <v>86</v>
      </c>
      <c r="AV491" s="294" t="s">
        <v>86</v>
      </c>
      <c r="AW491" s="294" t="s">
        <v>32</v>
      </c>
      <c r="AX491" s="294" t="s">
        <v>77</v>
      </c>
      <c r="AY491" s="297" t="s">
        <v>147</v>
      </c>
    </row>
    <row r="492" spans="2:51" s="316" customFormat="1" ht="22.5" customHeight="1" x14ac:dyDescent="0.3">
      <c r="B492" s="309"/>
      <c r="C492" s="310"/>
      <c r="D492" s="310"/>
      <c r="E492" s="311" t="s">
        <v>3</v>
      </c>
      <c r="F492" s="312" t="s">
        <v>301</v>
      </c>
      <c r="G492" s="313"/>
      <c r="H492" s="313"/>
      <c r="I492" s="313"/>
      <c r="J492" s="310"/>
      <c r="K492" s="314">
        <v>174.81299999999999</v>
      </c>
      <c r="L492" s="310"/>
      <c r="M492" s="310"/>
      <c r="N492" s="310"/>
      <c r="O492" s="310"/>
      <c r="P492" s="310"/>
      <c r="Q492" s="310"/>
      <c r="R492" s="315"/>
      <c r="T492" s="317"/>
      <c r="U492" s="310"/>
      <c r="V492" s="310"/>
      <c r="W492" s="310"/>
      <c r="X492" s="310"/>
      <c r="Y492" s="310"/>
      <c r="Z492" s="310"/>
      <c r="AA492" s="318"/>
      <c r="AT492" s="319" t="s">
        <v>155</v>
      </c>
      <c r="AU492" s="319" t="s">
        <v>86</v>
      </c>
      <c r="AV492" s="316" t="s">
        <v>164</v>
      </c>
      <c r="AW492" s="316" t="s">
        <v>32</v>
      </c>
      <c r="AX492" s="316" t="s">
        <v>77</v>
      </c>
      <c r="AY492" s="319" t="s">
        <v>147</v>
      </c>
    </row>
    <row r="493" spans="2:51" s="294" customFormat="1" ht="22.5" customHeight="1" x14ac:dyDescent="0.3">
      <c r="B493" s="287"/>
      <c r="C493" s="288"/>
      <c r="D493" s="288"/>
      <c r="E493" s="289" t="s">
        <v>3</v>
      </c>
      <c r="F493" s="290" t="s">
        <v>475</v>
      </c>
      <c r="G493" s="291"/>
      <c r="H493" s="291"/>
      <c r="I493" s="291"/>
      <c r="J493" s="288"/>
      <c r="K493" s="292">
        <v>33.374000000000002</v>
      </c>
      <c r="L493" s="288"/>
      <c r="M493" s="288"/>
      <c r="N493" s="288"/>
      <c r="O493" s="288"/>
      <c r="P493" s="288"/>
      <c r="Q493" s="288"/>
      <c r="R493" s="293"/>
      <c r="T493" s="295"/>
      <c r="U493" s="288"/>
      <c r="V493" s="288"/>
      <c r="W493" s="288"/>
      <c r="X493" s="288"/>
      <c r="Y493" s="288"/>
      <c r="Z493" s="288"/>
      <c r="AA493" s="296"/>
      <c r="AT493" s="297" t="s">
        <v>155</v>
      </c>
      <c r="AU493" s="297" t="s">
        <v>86</v>
      </c>
      <c r="AV493" s="294" t="s">
        <v>86</v>
      </c>
      <c r="AW493" s="294" t="s">
        <v>32</v>
      </c>
      <c r="AX493" s="294" t="s">
        <v>77</v>
      </c>
      <c r="AY493" s="297" t="s">
        <v>147</v>
      </c>
    </row>
    <row r="494" spans="2:51" s="294" customFormat="1" ht="22.5" customHeight="1" x14ac:dyDescent="0.3">
      <c r="B494" s="287"/>
      <c r="C494" s="288"/>
      <c r="D494" s="288"/>
      <c r="E494" s="289" t="s">
        <v>3</v>
      </c>
      <c r="F494" s="290" t="s">
        <v>476</v>
      </c>
      <c r="G494" s="291"/>
      <c r="H494" s="291"/>
      <c r="I494" s="291"/>
      <c r="J494" s="288"/>
      <c r="K494" s="292">
        <v>74.409000000000006</v>
      </c>
      <c r="L494" s="288"/>
      <c r="M494" s="288"/>
      <c r="N494" s="288"/>
      <c r="O494" s="288"/>
      <c r="P494" s="288"/>
      <c r="Q494" s="288"/>
      <c r="R494" s="293"/>
      <c r="T494" s="295"/>
      <c r="U494" s="288"/>
      <c r="V494" s="288"/>
      <c r="W494" s="288"/>
      <c r="X494" s="288"/>
      <c r="Y494" s="288"/>
      <c r="Z494" s="288"/>
      <c r="AA494" s="296"/>
      <c r="AT494" s="297" t="s">
        <v>155</v>
      </c>
      <c r="AU494" s="297" t="s">
        <v>86</v>
      </c>
      <c r="AV494" s="294" t="s">
        <v>86</v>
      </c>
      <c r="AW494" s="294" t="s">
        <v>32</v>
      </c>
      <c r="AX494" s="294" t="s">
        <v>77</v>
      </c>
      <c r="AY494" s="297" t="s">
        <v>147</v>
      </c>
    </row>
    <row r="495" spans="2:51" s="294" customFormat="1" ht="31.5" customHeight="1" x14ac:dyDescent="0.3">
      <c r="B495" s="287"/>
      <c r="C495" s="288"/>
      <c r="D495" s="288"/>
      <c r="E495" s="289" t="s">
        <v>3</v>
      </c>
      <c r="F495" s="290" t="s">
        <v>477</v>
      </c>
      <c r="G495" s="291"/>
      <c r="H495" s="291"/>
      <c r="I495" s="291"/>
      <c r="J495" s="288"/>
      <c r="K495" s="292">
        <v>32.805</v>
      </c>
      <c r="L495" s="288"/>
      <c r="M495" s="288"/>
      <c r="N495" s="288"/>
      <c r="O495" s="288"/>
      <c r="P495" s="288"/>
      <c r="Q495" s="288"/>
      <c r="R495" s="293"/>
      <c r="T495" s="295"/>
      <c r="U495" s="288"/>
      <c r="V495" s="288"/>
      <c r="W495" s="288"/>
      <c r="X495" s="288"/>
      <c r="Y495" s="288"/>
      <c r="Z495" s="288"/>
      <c r="AA495" s="296"/>
      <c r="AT495" s="297" t="s">
        <v>155</v>
      </c>
      <c r="AU495" s="297" t="s">
        <v>86</v>
      </c>
      <c r="AV495" s="294" t="s">
        <v>86</v>
      </c>
      <c r="AW495" s="294" t="s">
        <v>32</v>
      </c>
      <c r="AX495" s="294" t="s">
        <v>77</v>
      </c>
      <c r="AY495" s="297" t="s">
        <v>147</v>
      </c>
    </row>
    <row r="496" spans="2:51" s="294" customFormat="1" ht="22.5" customHeight="1" x14ac:dyDescent="0.3">
      <c r="B496" s="287"/>
      <c r="C496" s="288"/>
      <c r="D496" s="288"/>
      <c r="E496" s="289" t="s">
        <v>3</v>
      </c>
      <c r="F496" s="290" t="s">
        <v>478</v>
      </c>
      <c r="G496" s="291"/>
      <c r="H496" s="291"/>
      <c r="I496" s="291"/>
      <c r="J496" s="288"/>
      <c r="K496" s="292">
        <v>22.815000000000001</v>
      </c>
      <c r="L496" s="288"/>
      <c r="M496" s="288"/>
      <c r="N496" s="288"/>
      <c r="O496" s="288"/>
      <c r="P496" s="288"/>
      <c r="Q496" s="288"/>
      <c r="R496" s="293"/>
      <c r="T496" s="295"/>
      <c r="U496" s="288"/>
      <c r="V496" s="288"/>
      <c r="W496" s="288"/>
      <c r="X496" s="288"/>
      <c r="Y496" s="288"/>
      <c r="Z496" s="288"/>
      <c r="AA496" s="296"/>
      <c r="AT496" s="297" t="s">
        <v>155</v>
      </c>
      <c r="AU496" s="297" t="s">
        <v>86</v>
      </c>
      <c r="AV496" s="294" t="s">
        <v>86</v>
      </c>
      <c r="AW496" s="294" t="s">
        <v>32</v>
      </c>
      <c r="AX496" s="294" t="s">
        <v>77</v>
      </c>
      <c r="AY496" s="297" t="s">
        <v>147</v>
      </c>
    </row>
    <row r="497" spans="2:65" s="316" customFormat="1" ht="22.5" customHeight="1" x14ac:dyDescent="0.3">
      <c r="B497" s="309"/>
      <c r="C497" s="310"/>
      <c r="D497" s="310"/>
      <c r="E497" s="311" t="s">
        <v>3</v>
      </c>
      <c r="F497" s="312" t="s">
        <v>321</v>
      </c>
      <c r="G497" s="313"/>
      <c r="H497" s="313"/>
      <c r="I497" s="313"/>
      <c r="J497" s="310"/>
      <c r="K497" s="314">
        <v>163.40299999999999</v>
      </c>
      <c r="L497" s="310"/>
      <c r="M497" s="310"/>
      <c r="N497" s="310"/>
      <c r="O497" s="310"/>
      <c r="P497" s="310"/>
      <c r="Q497" s="310"/>
      <c r="R497" s="315"/>
      <c r="T497" s="317"/>
      <c r="U497" s="310"/>
      <c r="V497" s="310"/>
      <c r="W497" s="310"/>
      <c r="X497" s="310"/>
      <c r="Y497" s="310"/>
      <c r="Z497" s="310"/>
      <c r="AA497" s="318"/>
      <c r="AT497" s="319" t="s">
        <v>155</v>
      </c>
      <c r="AU497" s="319" t="s">
        <v>86</v>
      </c>
      <c r="AV497" s="316" t="s">
        <v>164</v>
      </c>
      <c r="AW497" s="316" t="s">
        <v>32</v>
      </c>
      <c r="AX497" s="316" t="s">
        <v>77</v>
      </c>
      <c r="AY497" s="319" t="s">
        <v>147</v>
      </c>
    </row>
    <row r="498" spans="2:65" s="305" customFormat="1" ht="22.5" customHeight="1" x14ac:dyDescent="0.3">
      <c r="B498" s="298"/>
      <c r="C498" s="299"/>
      <c r="D498" s="299"/>
      <c r="E498" s="300" t="s">
        <v>3</v>
      </c>
      <c r="F498" s="301" t="s">
        <v>157</v>
      </c>
      <c r="G498" s="302"/>
      <c r="H498" s="302"/>
      <c r="I498" s="302"/>
      <c r="J498" s="299"/>
      <c r="K498" s="303">
        <v>425.69099999999997</v>
      </c>
      <c r="L498" s="299"/>
      <c r="M498" s="299"/>
      <c r="N498" s="299"/>
      <c r="O498" s="299"/>
      <c r="P498" s="299"/>
      <c r="Q498" s="299"/>
      <c r="R498" s="304"/>
      <c r="T498" s="306"/>
      <c r="U498" s="299"/>
      <c r="V498" s="299"/>
      <c r="W498" s="299"/>
      <c r="X498" s="299"/>
      <c r="Y498" s="299"/>
      <c r="Z498" s="299"/>
      <c r="AA498" s="307"/>
      <c r="AT498" s="308" t="s">
        <v>155</v>
      </c>
      <c r="AU498" s="308" t="s">
        <v>86</v>
      </c>
      <c r="AV498" s="305" t="s">
        <v>152</v>
      </c>
      <c r="AW498" s="305" t="s">
        <v>32</v>
      </c>
      <c r="AX498" s="305" t="s">
        <v>33</v>
      </c>
      <c r="AY498" s="308" t="s">
        <v>147</v>
      </c>
    </row>
    <row r="499" spans="2:65" s="162" customFormat="1" ht="31.5" customHeight="1" x14ac:dyDescent="0.3">
      <c r="B499" s="163"/>
      <c r="C499" s="264" t="s">
        <v>494</v>
      </c>
      <c r="D499" s="264" t="s">
        <v>148</v>
      </c>
      <c r="E499" s="265" t="s">
        <v>495</v>
      </c>
      <c r="F499" s="266" t="s">
        <v>496</v>
      </c>
      <c r="G499" s="267"/>
      <c r="H499" s="267"/>
      <c r="I499" s="267"/>
      <c r="J499" s="268" t="s">
        <v>271</v>
      </c>
      <c r="K499" s="269">
        <v>518.1</v>
      </c>
      <c r="L499" s="339"/>
      <c r="M499" s="340"/>
      <c r="N499" s="270">
        <f>ROUND(L499*K499,2)</f>
        <v>0</v>
      </c>
      <c r="O499" s="267"/>
      <c r="P499" s="267"/>
      <c r="Q499" s="267"/>
      <c r="R499" s="168"/>
      <c r="T499" s="271" t="s">
        <v>3</v>
      </c>
      <c r="U499" s="272" t="s">
        <v>42</v>
      </c>
      <c r="V499" s="273">
        <v>0.15</v>
      </c>
      <c r="W499" s="273">
        <f>V499*K499</f>
        <v>77.715000000000003</v>
      </c>
      <c r="X499" s="273">
        <v>2.0650000000000002E-2</v>
      </c>
      <c r="Y499" s="273">
        <f>X499*K499</f>
        <v>10.698765000000002</v>
      </c>
      <c r="Z499" s="273">
        <v>0</v>
      </c>
      <c r="AA499" s="274">
        <f>Z499*K499</f>
        <v>0</v>
      </c>
      <c r="AR499" s="150" t="s">
        <v>152</v>
      </c>
      <c r="AT499" s="150" t="s">
        <v>148</v>
      </c>
      <c r="AU499" s="150" t="s">
        <v>86</v>
      </c>
      <c r="AY499" s="150" t="s">
        <v>147</v>
      </c>
      <c r="BE499" s="275">
        <f>IF(U499="základní",N499,0)</f>
        <v>0</v>
      </c>
      <c r="BF499" s="275">
        <f>IF(U499="snížená",N499,0)</f>
        <v>0</v>
      </c>
      <c r="BG499" s="275">
        <f>IF(U499="zákl. přenesená",N499,0)</f>
        <v>0</v>
      </c>
      <c r="BH499" s="275">
        <f>IF(U499="sníž. přenesená",N499,0)</f>
        <v>0</v>
      </c>
      <c r="BI499" s="275">
        <f>IF(U499="nulová",N499,0)</f>
        <v>0</v>
      </c>
      <c r="BJ499" s="150" t="s">
        <v>33</v>
      </c>
      <c r="BK499" s="275">
        <f>ROUND(L499*K499,2)</f>
        <v>0</v>
      </c>
      <c r="BL499" s="150" t="s">
        <v>152</v>
      </c>
      <c r="BM499" s="150" t="s">
        <v>497</v>
      </c>
    </row>
    <row r="500" spans="2:65" s="294" customFormat="1" ht="31.5" customHeight="1" x14ac:dyDescent="0.3">
      <c r="B500" s="287"/>
      <c r="C500" s="288"/>
      <c r="D500" s="288"/>
      <c r="E500" s="289" t="s">
        <v>3</v>
      </c>
      <c r="F500" s="321" t="s">
        <v>498</v>
      </c>
      <c r="G500" s="291"/>
      <c r="H500" s="291"/>
      <c r="I500" s="291"/>
      <c r="J500" s="288"/>
      <c r="K500" s="292">
        <v>518.1</v>
      </c>
      <c r="L500" s="288"/>
      <c r="M500" s="288"/>
      <c r="N500" s="288"/>
      <c r="O500" s="288"/>
      <c r="P500" s="288"/>
      <c r="Q500" s="288"/>
      <c r="R500" s="293"/>
      <c r="T500" s="295"/>
      <c r="U500" s="288"/>
      <c r="V500" s="288"/>
      <c r="W500" s="288"/>
      <c r="X500" s="288"/>
      <c r="Y500" s="288"/>
      <c r="Z500" s="288"/>
      <c r="AA500" s="296"/>
      <c r="AT500" s="297" t="s">
        <v>155</v>
      </c>
      <c r="AU500" s="297" t="s">
        <v>86</v>
      </c>
      <c r="AV500" s="294" t="s">
        <v>86</v>
      </c>
      <c r="AW500" s="294" t="s">
        <v>32</v>
      </c>
      <c r="AX500" s="294" t="s">
        <v>77</v>
      </c>
      <c r="AY500" s="297" t="s">
        <v>147</v>
      </c>
    </row>
    <row r="501" spans="2:65" s="305" customFormat="1" ht="22.5" customHeight="1" x14ac:dyDescent="0.3">
      <c r="B501" s="298"/>
      <c r="C501" s="299"/>
      <c r="D501" s="299"/>
      <c r="E501" s="300" t="s">
        <v>3</v>
      </c>
      <c r="F501" s="301" t="s">
        <v>157</v>
      </c>
      <c r="G501" s="302"/>
      <c r="H501" s="302"/>
      <c r="I501" s="302"/>
      <c r="J501" s="299"/>
      <c r="K501" s="303">
        <v>518.1</v>
      </c>
      <c r="L501" s="299"/>
      <c r="M501" s="299"/>
      <c r="N501" s="299"/>
      <c r="O501" s="299"/>
      <c r="P501" s="299"/>
      <c r="Q501" s="299"/>
      <c r="R501" s="304"/>
      <c r="T501" s="306"/>
      <c r="U501" s="299"/>
      <c r="V501" s="299"/>
      <c r="W501" s="299"/>
      <c r="X501" s="299"/>
      <c r="Y501" s="299"/>
      <c r="Z501" s="299"/>
      <c r="AA501" s="307"/>
      <c r="AT501" s="308" t="s">
        <v>155</v>
      </c>
      <c r="AU501" s="308" t="s">
        <v>86</v>
      </c>
      <c r="AV501" s="305" t="s">
        <v>152</v>
      </c>
      <c r="AW501" s="305" t="s">
        <v>32</v>
      </c>
      <c r="AX501" s="305" t="s">
        <v>33</v>
      </c>
      <c r="AY501" s="308" t="s">
        <v>147</v>
      </c>
    </row>
    <row r="502" spans="2:65" s="162" customFormat="1" ht="31.5" customHeight="1" x14ac:dyDescent="0.3">
      <c r="B502" s="163"/>
      <c r="C502" s="264" t="s">
        <v>499</v>
      </c>
      <c r="D502" s="264" t="s">
        <v>148</v>
      </c>
      <c r="E502" s="265" t="s">
        <v>500</v>
      </c>
      <c r="F502" s="266" t="s">
        <v>501</v>
      </c>
      <c r="G502" s="267"/>
      <c r="H502" s="267"/>
      <c r="I502" s="267"/>
      <c r="J502" s="268" t="s">
        <v>151</v>
      </c>
      <c r="K502" s="269">
        <v>823.46299999999997</v>
      </c>
      <c r="L502" s="339"/>
      <c r="M502" s="340"/>
      <c r="N502" s="270">
        <f>ROUND(L502*K502,2)</f>
        <v>0</v>
      </c>
      <c r="O502" s="267"/>
      <c r="P502" s="267"/>
      <c r="Q502" s="267"/>
      <c r="R502" s="168"/>
      <c r="T502" s="271" t="s">
        <v>3</v>
      </c>
      <c r="U502" s="272" t="s">
        <v>42</v>
      </c>
      <c r="V502" s="273">
        <v>0.06</v>
      </c>
      <c r="W502" s="273">
        <f>V502*K502</f>
        <v>49.407779999999995</v>
      </c>
      <c r="X502" s="273">
        <v>1.2E-4</v>
      </c>
      <c r="Y502" s="273">
        <f>X502*K502</f>
        <v>9.8815559999999997E-2</v>
      </c>
      <c r="Z502" s="273">
        <v>0</v>
      </c>
      <c r="AA502" s="274">
        <f>Z502*K502</f>
        <v>0</v>
      </c>
      <c r="AR502" s="150" t="s">
        <v>152</v>
      </c>
      <c r="AT502" s="150" t="s">
        <v>148</v>
      </c>
      <c r="AU502" s="150" t="s">
        <v>86</v>
      </c>
      <c r="AY502" s="150" t="s">
        <v>147</v>
      </c>
      <c r="BE502" s="275">
        <f>IF(U502="základní",N502,0)</f>
        <v>0</v>
      </c>
      <c r="BF502" s="275">
        <f>IF(U502="snížená",N502,0)</f>
        <v>0</v>
      </c>
      <c r="BG502" s="275">
        <f>IF(U502="zákl. přenesená",N502,0)</f>
        <v>0</v>
      </c>
      <c r="BH502" s="275">
        <f>IF(U502="sníž. přenesená",N502,0)</f>
        <v>0</v>
      </c>
      <c r="BI502" s="275">
        <f>IF(U502="nulová",N502,0)</f>
        <v>0</v>
      </c>
      <c r="BJ502" s="150" t="s">
        <v>33</v>
      </c>
      <c r="BK502" s="275">
        <f>ROUND(L502*K502,2)</f>
        <v>0</v>
      </c>
      <c r="BL502" s="150" t="s">
        <v>152</v>
      </c>
      <c r="BM502" s="150" t="s">
        <v>502</v>
      </c>
    </row>
    <row r="503" spans="2:65" s="294" customFormat="1" ht="22.5" customHeight="1" x14ac:dyDescent="0.3">
      <c r="B503" s="287"/>
      <c r="C503" s="288"/>
      <c r="D503" s="288"/>
      <c r="E503" s="289" t="s">
        <v>3</v>
      </c>
      <c r="F503" s="321" t="s">
        <v>503</v>
      </c>
      <c r="G503" s="291"/>
      <c r="H503" s="291"/>
      <c r="I503" s="291"/>
      <c r="J503" s="288"/>
      <c r="K503" s="292">
        <v>5.76</v>
      </c>
      <c r="L503" s="288"/>
      <c r="M503" s="288"/>
      <c r="N503" s="288"/>
      <c r="O503" s="288"/>
      <c r="P503" s="288"/>
      <c r="Q503" s="288"/>
      <c r="R503" s="293"/>
      <c r="T503" s="295"/>
      <c r="U503" s="288"/>
      <c r="V503" s="288"/>
      <c r="W503" s="288"/>
      <c r="X503" s="288"/>
      <c r="Y503" s="288"/>
      <c r="Z503" s="288"/>
      <c r="AA503" s="296"/>
      <c r="AT503" s="297" t="s">
        <v>155</v>
      </c>
      <c r="AU503" s="297" t="s">
        <v>86</v>
      </c>
      <c r="AV503" s="294" t="s">
        <v>86</v>
      </c>
      <c r="AW503" s="294" t="s">
        <v>32</v>
      </c>
      <c r="AX503" s="294" t="s">
        <v>77</v>
      </c>
      <c r="AY503" s="297" t="s">
        <v>147</v>
      </c>
    </row>
    <row r="504" spans="2:65" s="294" customFormat="1" ht="22.5" customHeight="1" x14ac:dyDescent="0.3">
      <c r="B504" s="287"/>
      <c r="C504" s="288"/>
      <c r="D504" s="288"/>
      <c r="E504" s="289" t="s">
        <v>3</v>
      </c>
      <c r="F504" s="290" t="s">
        <v>504</v>
      </c>
      <c r="G504" s="291"/>
      <c r="H504" s="291"/>
      <c r="I504" s="291"/>
      <c r="J504" s="288"/>
      <c r="K504" s="292">
        <v>49.92</v>
      </c>
      <c r="L504" s="288"/>
      <c r="M504" s="288"/>
      <c r="N504" s="288"/>
      <c r="O504" s="288"/>
      <c r="P504" s="288"/>
      <c r="Q504" s="288"/>
      <c r="R504" s="293"/>
      <c r="T504" s="295"/>
      <c r="U504" s="288"/>
      <c r="V504" s="288"/>
      <c r="W504" s="288"/>
      <c r="X504" s="288"/>
      <c r="Y504" s="288"/>
      <c r="Z504" s="288"/>
      <c r="AA504" s="296"/>
      <c r="AT504" s="297" t="s">
        <v>155</v>
      </c>
      <c r="AU504" s="297" t="s">
        <v>86</v>
      </c>
      <c r="AV504" s="294" t="s">
        <v>86</v>
      </c>
      <c r="AW504" s="294" t="s">
        <v>32</v>
      </c>
      <c r="AX504" s="294" t="s">
        <v>77</v>
      </c>
      <c r="AY504" s="297" t="s">
        <v>147</v>
      </c>
    </row>
    <row r="505" spans="2:65" s="294" customFormat="1" ht="22.5" customHeight="1" x14ac:dyDescent="0.3">
      <c r="B505" s="287"/>
      <c r="C505" s="288"/>
      <c r="D505" s="288"/>
      <c r="E505" s="289" t="s">
        <v>3</v>
      </c>
      <c r="F505" s="290" t="s">
        <v>505</v>
      </c>
      <c r="G505" s="291"/>
      <c r="H505" s="291"/>
      <c r="I505" s="291"/>
      <c r="J505" s="288"/>
      <c r="K505" s="292">
        <v>3.2549999999999999</v>
      </c>
      <c r="L505" s="288"/>
      <c r="M505" s="288"/>
      <c r="N505" s="288"/>
      <c r="O505" s="288"/>
      <c r="P505" s="288"/>
      <c r="Q505" s="288"/>
      <c r="R505" s="293"/>
      <c r="T505" s="295"/>
      <c r="U505" s="288"/>
      <c r="V505" s="288"/>
      <c r="W505" s="288"/>
      <c r="X505" s="288"/>
      <c r="Y505" s="288"/>
      <c r="Z505" s="288"/>
      <c r="AA505" s="296"/>
      <c r="AT505" s="297" t="s">
        <v>155</v>
      </c>
      <c r="AU505" s="297" t="s">
        <v>86</v>
      </c>
      <c r="AV505" s="294" t="s">
        <v>86</v>
      </c>
      <c r="AW505" s="294" t="s">
        <v>32</v>
      </c>
      <c r="AX505" s="294" t="s">
        <v>77</v>
      </c>
      <c r="AY505" s="297" t="s">
        <v>147</v>
      </c>
    </row>
    <row r="506" spans="2:65" s="294" customFormat="1" ht="22.5" customHeight="1" x14ac:dyDescent="0.3">
      <c r="B506" s="287"/>
      <c r="C506" s="288"/>
      <c r="D506" s="288"/>
      <c r="E506" s="289" t="s">
        <v>3</v>
      </c>
      <c r="F506" s="290" t="s">
        <v>506</v>
      </c>
      <c r="G506" s="291"/>
      <c r="H506" s="291"/>
      <c r="I506" s="291"/>
      <c r="J506" s="288"/>
      <c r="K506" s="292">
        <v>2.94</v>
      </c>
      <c r="L506" s="288"/>
      <c r="M506" s="288"/>
      <c r="N506" s="288"/>
      <c r="O506" s="288"/>
      <c r="P506" s="288"/>
      <c r="Q506" s="288"/>
      <c r="R506" s="293"/>
      <c r="T506" s="295"/>
      <c r="U506" s="288"/>
      <c r="V506" s="288"/>
      <c r="W506" s="288"/>
      <c r="X506" s="288"/>
      <c r="Y506" s="288"/>
      <c r="Z506" s="288"/>
      <c r="AA506" s="296"/>
      <c r="AT506" s="297" t="s">
        <v>155</v>
      </c>
      <c r="AU506" s="297" t="s">
        <v>86</v>
      </c>
      <c r="AV506" s="294" t="s">
        <v>86</v>
      </c>
      <c r="AW506" s="294" t="s">
        <v>32</v>
      </c>
      <c r="AX506" s="294" t="s">
        <v>77</v>
      </c>
      <c r="AY506" s="297" t="s">
        <v>147</v>
      </c>
    </row>
    <row r="507" spans="2:65" s="294" customFormat="1" ht="22.5" customHeight="1" x14ac:dyDescent="0.3">
      <c r="B507" s="287"/>
      <c r="C507" s="288"/>
      <c r="D507" s="288"/>
      <c r="E507" s="289" t="s">
        <v>3</v>
      </c>
      <c r="F507" s="290" t="s">
        <v>507</v>
      </c>
      <c r="G507" s="291"/>
      <c r="H507" s="291"/>
      <c r="I507" s="291"/>
      <c r="J507" s="288"/>
      <c r="K507" s="292">
        <v>3.57</v>
      </c>
      <c r="L507" s="288"/>
      <c r="M507" s="288"/>
      <c r="N507" s="288"/>
      <c r="O507" s="288"/>
      <c r="P507" s="288"/>
      <c r="Q507" s="288"/>
      <c r="R507" s="293"/>
      <c r="T507" s="295"/>
      <c r="U507" s="288"/>
      <c r="V507" s="288"/>
      <c r="W507" s="288"/>
      <c r="X507" s="288"/>
      <c r="Y507" s="288"/>
      <c r="Z507" s="288"/>
      <c r="AA507" s="296"/>
      <c r="AT507" s="297" t="s">
        <v>155</v>
      </c>
      <c r="AU507" s="297" t="s">
        <v>86</v>
      </c>
      <c r="AV507" s="294" t="s">
        <v>86</v>
      </c>
      <c r="AW507" s="294" t="s">
        <v>32</v>
      </c>
      <c r="AX507" s="294" t="s">
        <v>77</v>
      </c>
      <c r="AY507" s="297" t="s">
        <v>147</v>
      </c>
    </row>
    <row r="508" spans="2:65" s="316" customFormat="1" ht="22.5" customHeight="1" x14ac:dyDescent="0.3">
      <c r="B508" s="309"/>
      <c r="C508" s="310"/>
      <c r="D508" s="310"/>
      <c r="E508" s="311" t="s">
        <v>3</v>
      </c>
      <c r="F508" s="312" t="s">
        <v>278</v>
      </c>
      <c r="G508" s="313"/>
      <c r="H508" s="313"/>
      <c r="I508" s="313"/>
      <c r="J508" s="310"/>
      <c r="K508" s="314">
        <v>65.444999999999993</v>
      </c>
      <c r="L508" s="310"/>
      <c r="M508" s="310"/>
      <c r="N508" s="310"/>
      <c r="O508" s="310"/>
      <c r="P508" s="310"/>
      <c r="Q508" s="310"/>
      <c r="R508" s="315"/>
      <c r="T508" s="317"/>
      <c r="U508" s="310"/>
      <c r="V508" s="310"/>
      <c r="W508" s="310"/>
      <c r="X508" s="310"/>
      <c r="Y508" s="310"/>
      <c r="Z508" s="310"/>
      <c r="AA508" s="318"/>
      <c r="AT508" s="319" t="s">
        <v>155</v>
      </c>
      <c r="AU508" s="319" t="s">
        <v>86</v>
      </c>
      <c r="AV508" s="316" t="s">
        <v>164</v>
      </c>
      <c r="AW508" s="316" t="s">
        <v>32</v>
      </c>
      <c r="AX508" s="316" t="s">
        <v>77</v>
      </c>
      <c r="AY508" s="319" t="s">
        <v>147</v>
      </c>
    </row>
    <row r="509" spans="2:65" s="294" customFormat="1" ht="22.5" customHeight="1" x14ac:dyDescent="0.3">
      <c r="B509" s="287"/>
      <c r="C509" s="288"/>
      <c r="D509" s="288"/>
      <c r="E509" s="289" t="s">
        <v>3</v>
      </c>
      <c r="F509" s="290" t="s">
        <v>508</v>
      </c>
      <c r="G509" s="291"/>
      <c r="H509" s="291"/>
      <c r="I509" s="291"/>
      <c r="J509" s="288"/>
      <c r="K509" s="292">
        <v>89.1</v>
      </c>
      <c r="L509" s="288"/>
      <c r="M509" s="288"/>
      <c r="N509" s="288"/>
      <c r="O509" s="288"/>
      <c r="P509" s="288"/>
      <c r="Q509" s="288"/>
      <c r="R509" s="293"/>
      <c r="T509" s="295"/>
      <c r="U509" s="288"/>
      <c r="V509" s="288"/>
      <c r="W509" s="288"/>
      <c r="X509" s="288"/>
      <c r="Y509" s="288"/>
      <c r="Z509" s="288"/>
      <c r="AA509" s="296"/>
      <c r="AT509" s="297" t="s">
        <v>155</v>
      </c>
      <c r="AU509" s="297" t="s">
        <v>86</v>
      </c>
      <c r="AV509" s="294" t="s">
        <v>86</v>
      </c>
      <c r="AW509" s="294" t="s">
        <v>32</v>
      </c>
      <c r="AX509" s="294" t="s">
        <v>77</v>
      </c>
      <c r="AY509" s="297" t="s">
        <v>147</v>
      </c>
    </row>
    <row r="510" spans="2:65" s="294" customFormat="1" ht="22.5" customHeight="1" x14ac:dyDescent="0.3">
      <c r="B510" s="287"/>
      <c r="C510" s="288"/>
      <c r="D510" s="288"/>
      <c r="E510" s="289" t="s">
        <v>3</v>
      </c>
      <c r="F510" s="290" t="s">
        <v>509</v>
      </c>
      <c r="G510" s="291"/>
      <c r="H510" s="291"/>
      <c r="I510" s="291"/>
      <c r="J510" s="288"/>
      <c r="K510" s="292">
        <v>22.14</v>
      </c>
      <c r="L510" s="288"/>
      <c r="M510" s="288"/>
      <c r="N510" s="288"/>
      <c r="O510" s="288"/>
      <c r="P510" s="288"/>
      <c r="Q510" s="288"/>
      <c r="R510" s="293"/>
      <c r="T510" s="295"/>
      <c r="U510" s="288"/>
      <c r="V510" s="288"/>
      <c r="W510" s="288"/>
      <c r="X510" s="288"/>
      <c r="Y510" s="288"/>
      <c r="Z510" s="288"/>
      <c r="AA510" s="296"/>
      <c r="AT510" s="297" t="s">
        <v>155</v>
      </c>
      <c r="AU510" s="297" t="s">
        <v>86</v>
      </c>
      <c r="AV510" s="294" t="s">
        <v>86</v>
      </c>
      <c r="AW510" s="294" t="s">
        <v>32</v>
      </c>
      <c r="AX510" s="294" t="s">
        <v>77</v>
      </c>
      <c r="AY510" s="297" t="s">
        <v>147</v>
      </c>
    </row>
    <row r="511" spans="2:65" s="294" customFormat="1" ht="22.5" customHeight="1" x14ac:dyDescent="0.3">
      <c r="B511" s="287"/>
      <c r="C511" s="288"/>
      <c r="D511" s="288"/>
      <c r="E511" s="289" t="s">
        <v>3</v>
      </c>
      <c r="F511" s="290" t="s">
        <v>510</v>
      </c>
      <c r="G511" s="291"/>
      <c r="H511" s="291"/>
      <c r="I511" s="291"/>
      <c r="J511" s="288"/>
      <c r="K511" s="292">
        <v>15.66</v>
      </c>
      <c r="L511" s="288"/>
      <c r="M511" s="288"/>
      <c r="N511" s="288"/>
      <c r="O511" s="288"/>
      <c r="P511" s="288"/>
      <c r="Q511" s="288"/>
      <c r="R511" s="293"/>
      <c r="T511" s="295"/>
      <c r="U511" s="288"/>
      <c r="V511" s="288"/>
      <c r="W511" s="288"/>
      <c r="X511" s="288"/>
      <c r="Y511" s="288"/>
      <c r="Z511" s="288"/>
      <c r="AA511" s="296"/>
      <c r="AT511" s="297" t="s">
        <v>155</v>
      </c>
      <c r="AU511" s="297" t="s">
        <v>86</v>
      </c>
      <c r="AV511" s="294" t="s">
        <v>86</v>
      </c>
      <c r="AW511" s="294" t="s">
        <v>32</v>
      </c>
      <c r="AX511" s="294" t="s">
        <v>77</v>
      </c>
      <c r="AY511" s="297" t="s">
        <v>147</v>
      </c>
    </row>
    <row r="512" spans="2:65" s="294" customFormat="1" ht="22.5" customHeight="1" x14ac:dyDescent="0.3">
      <c r="B512" s="287"/>
      <c r="C512" s="288"/>
      <c r="D512" s="288"/>
      <c r="E512" s="289" t="s">
        <v>3</v>
      </c>
      <c r="F512" s="290" t="s">
        <v>511</v>
      </c>
      <c r="G512" s="291"/>
      <c r="H512" s="291"/>
      <c r="I512" s="291"/>
      <c r="J512" s="288"/>
      <c r="K512" s="292">
        <v>9.0749999999999993</v>
      </c>
      <c r="L512" s="288"/>
      <c r="M512" s="288"/>
      <c r="N512" s="288"/>
      <c r="O512" s="288"/>
      <c r="P512" s="288"/>
      <c r="Q512" s="288"/>
      <c r="R512" s="293"/>
      <c r="T512" s="295"/>
      <c r="U512" s="288"/>
      <c r="V512" s="288"/>
      <c r="W512" s="288"/>
      <c r="X512" s="288"/>
      <c r="Y512" s="288"/>
      <c r="Z512" s="288"/>
      <c r="AA512" s="296"/>
      <c r="AT512" s="297" t="s">
        <v>155</v>
      </c>
      <c r="AU512" s="297" t="s">
        <v>86</v>
      </c>
      <c r="AV512" s="294" t="s">
        <v>86</v>
      </c>
      <c r="AW512" s="294" t="s">
        <v>32</v>
      </c>
      <c r="AX512" s="294" t="s">
        <v>77</v>
      </c>
      <c r="AY512" s="297" t="s">
        <v>147</v>
      </c>
    </row>
    <row r="513" spans="2:51" s="316" customFormat="1" ht="22.5" customHeight="1" x14ac:dyDescent="0.3">
      <c r="B513" s="309"/>
      <c r="C513" s="310"/>
      <c r="D513" s="310"/>
      <c r="E513" s="311" t="s">
        <v>3</v>
      </c>
      <c r="F513" s="312" t="s">
        <v>283</v>
      </c>
      <c r="G513" s="313"/>
      <c r="H513" s="313"/>
      <c r="I513" s="313"/>
      <c r="J513" s="310"/>
      <c r="K513" s="314">
        <v>135.97499999999999</v>
      </c>
      <c r="L513" s="310"/>
      <c r="M513" s="310"/>
      <c r="N513" s="310"/>
      <c r="O513" s="310"/>
      <c r="P513" s="310"/>
      <c r="Q513" s="310"/>
      <c r="R513" s="315"/>
      <c r="T513" s="317"/>
      <c r="U513" s="310"/>
      <c r="V513" s="310"/>
      <c r="W513" s="310"/>
      <c r="X513" s="310"/>
      <c r="Y513" s="310"/>
      <c r="Z513" s="310"/>
      <c r="AA513" s="318"/>
      <c r="AT513" s="319" t="s">
        <v>155</v>
      </c>
      <c r="AU513" s="319" t="s">
        <v>86</v>
      </c>
      <c r="AV513" s="316" t="s">
        <v>164</v>
      </c>
      <c r="AW513" s="316" t="s">
        <v>32</v>
      </c>
      <c r="AX513" s="316" t="s">
        <v>77</v>
      </c>
      <c r="AY513" s="319" t="s">
        <v>147</v>
      </c>
    </row>
    <row r="514" spans="2:51" s="294" customFormat="1" ht="22.5" customHeight="1" x14ac:dyDescent="0.3">
      <c r="B514" s="287"/>
      <c r="C514" s="288"/>
      <c r="D514" s="288"/>
      <c r="E514" s="289" t="s">
        <v>3</v>
      </c>
      <c r="F514" s="290" t="s">
        <v>512</v>
      </c>
      <c r="G514" s="291"/>
      <c r="H514" s="291"/>
      <c r="I514" s="291"/>
      <c r="J514" s="288"/>
      <c r="K514" s="292">
        <v>11.52</v>
      </c>
      <c r="L514" s="288"/>
      <c r="M514" s="288"/>
      <c r="N514" s="288"/>
      <c r="O514" s="288"/>
      <c r="P514" s="288"/>
      <c r="Q514" s="288"/>
      <c r="R514" s="293"/>
      <c r="T514" s="295"/>
      <c r="U514" s="288"/>
      <c r="V514" s="288"/>
      <c r="W514" s="288"/>
      <c r="X514" s="288"/>
      <c r="Y514" s="288"/>
      <c r="Z514" s="288"/>
      <c r="AA514" s="296"/>
      <c r="AT514" s="297" t="s">
        <v>155</v>
      </c>
      <c r="AU514" s="297" t="s">
        <v>86</v>
      </c>
      <c r="AV514" s="294" t="s">
        <v>86</v>
      </c>
      <c r="AW514" s="294" t="s">
        <v>32</v>
      </c>
      <c r="AX514" s="294" t="s">
        <v>77</v>
      </c>
      <c r="AY514" s="297" t="s">
        <v>147</v>
      </c>
    </row>
    <row r="515" spans="2:51" s="316" customFormat="1" ht="22.5" customHeight="1" x14ac:dyDescent="0.3">
      <c r="B515" s="309"/>
      <c r="C515" s="310"/>
      <c r="D515" s="310"/>
      <c r="E515" s="311" t="s">
        <v>3</v>
      </c>
      <c r="F515" s="312" t="s">
        <v>285</v>
      </c>
      <c r="G515" s="313"/>
      <c r="H515" s="313"/>
      <c r="I515" s="313"/>
      <c r="J515" s="310"/>
      <c r="K515" s="314">
        <v>11.52</v>
      </c>
      <c r="L515" s="310"/>
      <c r="M515" s="310"/>
      <c r="N515" s="310"/>
      <c r="O515" s="310"/>
      <c r="P515" s="310"/>
      <c r="Q515" s="310"/>
      <c r="R515" s="315"/>
      <c r="T515" s="317"/>
      <c r="U515" s="310"/>
      <c r="V515" s="310"/>
      <c r="W515" s="310"/>
      <c r="X515" s="310"/>
      <c r="Y515" s="310"/>
      <c r="Z515" s="310"/>
      <c r="AA515" s="318"/>
      <c r="AT515" s="319" t="s">
        <v>155</v>
      </c>
      <c r="AU515" s="319" t="s">
        <v>86</v>
      </c>
      <c r="AV515" s="316" t="s">
        <v>164</v>
      </c>
      <c r="AW515" s="316" t="s">
        <v>32</v>
      </c>
      <c r="AX515" s="316" t="s">
        <v>77</v>
      </c>
      <c r="AY515" s="319" t="s">
        <v>147</v>
      </c>
    </row>
    <row r="516" spans="2:51" s="294" customFormat="1" ht="22.5" customHeight="1" x14ac:dyDescent="0.3">
      <c r="B516" s="287"/>
      <c r="C516" s="288"/>
      <c r="D516" s="288"/>
      <c r="E516" s="289" t="s">
        <v>3</v>
      </c>
      <c r="F516" s="290" t="s">
        <v>513</v>
      </c>
      <c r="G516" s="291"/>
      <c r="H516" s="291"/>
      <c r="I516" s="291"/>
      <c r="J516" s="288"/>
      <c r="K516" s="292">
        <v>1.8</v>
      </c>
      <c r="L516" s="288"/>
      <c r="M516" s="288"/>
      <c r="N516" s="288"/>
      <c r="O516" s="288"/>
      <c r="P516" s="288"/>
      <c r="Q516" s="288"/>
      <c r="R516" s="293"/>
      <c r="T516" s="295"/>
      <c r="U516" s="288"/>
      <c r="V516" s="288"/>
      <c r="W516" s="288"/>
      <c r="X516" s="288"/>
      <c r="Y516" s="288"/>
      <c r="Z516" s="288"/>
      <c r="AA516" s="296"/>
      <c r="AT516" s="297" t="s">
        <v>155</v>
      </c>
      <c r="AU516" s="297" t="s">
        <v>86</v>
      </c>
      <c r="AV516" s="294" t="s">
        <v>86</v>
      </c>
      <c r="AW516" s="294" t="s">
        <v>32</v>
      </c>
      <c r="AX516" s="294" t="s">
        <v>77</v>
      </c>
      <c r="AY516" s="297" t="s">
        <v>147</v>
      </c>
    </row>
    <row r="517" spans="2:51" s="294" customFormat="1" ht="22.5" customHeight="1" x14ac:dyDescent="0.3">
      <c r="B517" s="287"/>
      <c r="C517" s="288"/>
      <c r="D517" s="288"/>
      <c r="E517" s="289" t="s">
        <v>3</v>
      </c>
      <c r="F517" s="290" t="s">
        <v>514</v>
      </c>
      <c r="G517" s="291"/>
      <c r="H517" s="291"/>
      <c r="I517" s="291"/>
      <c r="J517" s="288"/>
      <c r="K517" s="292">
        <v>7.56</v>
      </c>
      <c r="L517" s="288"/>
      <c r="M517" s="288"/>
      <c r="N517" s="288"/>
      <c r="O517" s="288"/>
      <c r="P517" s="288"/>
      <c r="Q517" s="288"/>
      <c r="R517" s="293"/>
      <c r="T517" s="295"/>
      <c r="U517" s="288"/>
      <c r="V517" s="288"/>
      <c r="W517" s="288"/>
      <c r="X517" s="288"/>
      <c r="Y517" s="288"/>
      <c r="Z517" s="288"/>
      <c r="AA517" s="296"/>
      <c r="AT517" s="297" t="s">
        <v>155</v>
      </c>
      <c r="AU517" s="297" t="s">
        <v>86</v>
      </c>
      <c r="AV517" s="294" t="s">
        <v>86</v>
      </c>
      <c r="AW517" s="294" t="s">
        <v>32</v>
      </c>
      <c r="AX517" s="294" t="s">
        <v>77</v>
      </c>
      <c r="AY517" s="297" t="s">
        <v>147</v>
      </c>
    </row>
    <row r="518" spans="2:51" s="294" customFormat="1" ht="22.5" customHeight="1" x14ac:dyDescent="0.3">
      <c r="B518" s="287"/>
      <c r="C518" s="288"/>
      <c r="D518" s="288"/>
      <c r="E518" s="289" t="s">
        <v>3</v>
      </c>
      <c r="F518" s="290" t="s">
        <v>515</v>
      </c>
      <c r="G518" s="291"/>
      <c r="H518" s="291"/>
      <c r="I518" s="291"/>
      <c r="J518" s="288"/>
      <c r="K518" s="292">
        <v>9.9</v>
      </c>
      <c r="L518" s="288"/>
      <c r="M518" s="288"/>
      <c r="N518" s="288"/>
      <c r="O518" s="288"/>
      <c r="P518" s="288"/>
      <c r="Q518" s="288"/>
      <c r="R518" s="293"/>
      <c r="T518" s="295"/>
      <c r="U518" s="288"/>
      <c r="V518" s="288"/>
      <c r="W518" s="288"/>
      <c r="X518" s="288"/>
      <c r="Y518" s="288"/>
      <c r="Z518" s="288"/>
      <c r="AA518" s="296"/>
      <c r="AT518" s="297" t="s">
        <v>155</v>
      </c>
      <c r="AU518" s="297" t="s">
        <v>86</v>
      </c>
      <c r="AV518" s="294" t="s">
        <v>86</v>
      </c>
      <c r="AW518" s="294" t="s">
        <v>32</v>
      </c>
      <c r="AX518" s="294" t="s">
        <v>77</v>
      </c>
      <c r="AY518" s="297" t="s">
        <v>147</v>
      </c>
    </row>
    <row r="519" spans="2:51" s="294" customFormat="1" ht="22.5" customHeight="1" x14ac:dyDescent="0.3">
      <c r="B519" s="287"/>
      <c r="C519" s="288"/>
      <c r="D519" s="288"/>
      <c r="E519" s="289" t="s">
        <v>3</v>
      </c>
      <c r="F519" s="290" t="s">
        <v>516</v>
      </c>
      <c r="G519" s="291"/>
      <c r="H519" s="291"/>
      <c r="I519" s="291"/>
      <c r="J519" s="288"/>
      <c r="K519" s="292">
        <v>3.4</v>
      </c>
      <c r="L519" s="288"/>
      <c r="M519" s="288"/>
      <c r="N519" s="288"/>
      <c r="O519" s="288"/>
      <c r="P519" s="288"/>
      <c r="Q519" s="288"/>
      <c r="R519" s="293"/>
      <c r="T519" s="295"/>
      <c r="U519" s="288"/>
      <c r="V519" s="288"/>
      <c r="W519" s="288"/>
      <c r="X519" s="288"/>
      <c r="Y519" s="288"/>
      <c r="Z519" s="288"/>
      <c r="AA519" s="296"/>
      <c r="AT519" s="297" t="s">
        <v>155</v>
      </c>
      <c r="AU519" s="297" t="s">
        <v>86</v>
      </c>
      <c r="AV519" s="294" t="s">
        <v>86</v>
      </c>
      <c r="AW519" s="294" t="s">
        <v>32</v>
      </c>
      <c r="AX519" s="294" t="s">
        <v>77</v>
      </c>
      <c r="AY519" s="297" t="s">
        <v>147</v>
      </c>
    </row>
    <row r="520" spans="2:51" s="294" customFormat="1" ht="22.5" customHeight="1" x14ac:dyDescent="0.3">
      <c r="B520" s="287"/>
      <c r="C520" s="288"/>
      <c r="D520" s="288"/>
      <c r="E520" s="289" t="s">
        <v>3</v>
      </c>
      <c r="F520" s="290" t="s">
        <v>517</v>
      </c>
      <c r="G520" s="291"/>
      <c r="H520" s="291"/>
      <c r="I520" s="291"/>
      <c r="J520" s="288"/>
      <c r="K520" s="292">
        <v>44.28</v>
      </c>
      <c r="L520" s="288"/>
      <c r="M520" s="288"/>
      <c r="N520" s="288"/>
      <c r="O520" s="288"/>
      <c r="P520" s="288"/>
      <c r="Q520" s="288"/>
      <c r="R520" s="293"/>
      <c r="T520" s="295"/>
      <c r="U520" s="288"/>
      <c r="V520" s="288"/>
      <c r="W520" s="288"/>
      <c r="X520" s="288"/>
      <c r="Y520" s="288"/>
      <c r="Z520" s="288"/>
      <c r="AA520" s="296"/>
      <c r="AT520" s="297" t="s">
        <v>155</v>
      </c>
      <c r="AU520" s="297" t="s">
        <v>86</v>
      </c>
      <c r="AV520" s="294" t="s">
        <v>86</v>
      </c>
      <c r="AW520" s="294" t="s">
        <v>32</v>
      </c>
      <c r="AX520" s="294" t="s">
        <v>77</v>
      </c>
      <c r="AY520" s="297" t="s">
        <v>147</v>
      </c>
    </row>
    <row r="521" spans="2:51" s="294" customFormat="1" ht="22.5" customHeight="1" x14ac:dyDescent="0.3">
      <c r="B521" s="287"/>
      <c r="C521" s="288"/>
      <c r="D521" s="288"/>
      <c r="E521" s="289" t="s">
        <v>3</v>
      </c>
      <c r="F521" s="290" t="s">
        <v>518</v>
      </c>
      <c r="G521" s="291"/>
      <c r="H521" s="291"/>
      <c r="I521" s="291"/>
      <c r="J521" s="288"/>
      <c r="K521" s="292">
        <v>247.5</v>
      </c>
      <c r="L521" s="288"/>
      <c r="M521" s="288"/>
      <c r="N521" s="288"/>
      <c r="O521" s="288"/>
      <c r="P521" s="288"/>
      <c r="Q521" s="288"/>
      <c r="R521" s="293"/>
      <c r="T521" s="295"/>
      <c r="U521" s="288"/>
      <c r="V521" s="288"/>
      <c r="W521" s="288"/>
      <c r="X521" s="288"/>
      <c r="Y521" s="288"/>
      <c r="Z521" s="288"/>
      <c r="AA521" s="296"/>
      <c r="AT521" s="297" t="s">
        <v>155</v>
      </c>
      <c r="AU521" s="297" t="s">
        <v>86</v>
      </c>
      <c r="AV521" s="294" t="s">
        <v>86</v>
      </c>
      <c r="AW521" s="294" t="s">
        <v>32</v>
      </c>
      <c r="AX521" s="294" t="s">
        <v>77</v>
      </c>
      <c r="AY521" s="297" t="s">
        <v>147</v>
      </c>
    </row>
    <row r="522" spans="2:51" s="294" customFormat="1" ht="22.5" customHeight="1" x14ac:dyDescent="0.3">
      <c r="B522" s="287"/>
      <c r="C522" s="288"/>
      <c r="D522" s="288"/>
      <c r="E522" s="289" t="s">
        <v>3</v>
      </c>
      <c r="F522" s="290" t="s">
        <v>519</v>
      </c>
      <c r="G522" s="291"/>
      <c r="H522" s="291"/>
      <c r="I522" s="291"/>
      <c r="J522" s="288"/>
      <c r="K522" s="292">
        <v>31.32</v>
      </c>
      <c r="L522" s="288"/>
      <c r="M522" s="288"/>
      <c r="N522" s="288"/>
      <c r="O522" s="288"/>
      <c r="P522" s="288"/>
      <c r="Q522" s="288"/>
      <c r="R522" s="293"/>
      <c r="T522" s="295"/>
      <c r="U522" s="288"/>
      <c r="V522" s="288"/>
      <c r="W522" s="288"/>
      <c r="X522" s="288"/>
      <c r="Y522" s="288"/>
      <c r="Z522" s="288"/>
      <c r="AA522" s="296"/>
      <c r="AT522" s="297" t="s">
        <v>155</v>
      </c>
      <c r="AU522" s="297" t="s">
        <v>86</v>
      </c>
      <c r="AV522" s="294" t="s">
        <v>86</v>
      </c>
      <c r="AW522" s="294" t="s">
        <v>32</v>
      </c>
      <c r="AX522" s="294" t="s">
        <v>77</v>
      </c>
      <c r="AY522" s="297" t="s">
        <v>147</v>
      </c>
    </row>
    <row r="523" spans="2:51" s="294" customFormat="1" ht="22.5" customHeight="1" x14ac:dyDescent="0.3">
      <c r="B523" s="287"/>
      <c r="C523" s="288"/>
      <c r="D523" s="288"/>
      <c r="E523" s="289" t="s">
        <v>3</v>
      </c>
      <c r="F523" s="290" t="s">
        <v>520</v>
      </c>
      <c r="G523" s="291"/>
      <c r="H523" s="291"/>
      <c r="I523" s="291"/>
      <c r="J523" s="288"/>
      <c r="K523" s="292">
        <v>3.24</v>
      </c>
      <c r="L523" s="288"/>
      <c r="M523" s="288"/>
      <c r="N523" s="288"/>
      <c r="O523" s="288"/>
      <c r="P523" s="288"/>
      <c r="Q523" s="288"/>
      <c r="R523" s="293"/>
      <c r="T523" s="295"/>
      <c r="U523" s="288"/>
      <c r="V523" s="288"/>
      <c r="W523" s="288"/>
      <c r="X523" s="288"/>
      <c r="Y523" s="288"/>
      <c r="Z523" s="288"/>
      <c r="AA523" s="296"/>
      <c r="AT523" s="297" t="s">
        <v>155</v>
      </c>
      <c r="AU523" s="297" t="s">
        <v>86</v>
      </c>
      <c r="AV523" s="294" t="s">
        <v>86</v>
      </c>
      <c r="AW523" s="294" t="s">
        <v>32</v>
      </c>
      <c r="AX523" s="294" t="s">
        <v>77</v>
      </c>
      <c r="AY523" s="297" t="s">
        <v>147</v>
      </c>
    </row>
    <row r="524" spans="2:51" s="294" customFormat="1" ht="22.5" customHeight="1" x14ac:dyDescent="0.3">
      <c r="B524" s="287"/>
      <c r="C524" s="288"/>
      <c r="D524" s="288"/>
      <c r="E524" s="289" t="s">
        <v>3</v>
      </c>
      <c r="F524" s="290" t="s">
        <v>521</v>
      </c>
      <c r="G524" s="291"/>
      <c r="H524" s="291"/>
      <c r="I524" s="291"/>
      <c r="J524" s="288"/>
      <c r="K524" s="292">
        <v>5.0999999999999996</v>
      </c>
      <c r="L524" s="288"/>
      <c r="M524" s="288"/>
      <c r="N524" s="288"/>
      <c r="O524" s="288"/>
      <c r="P524" s="288"/>
      <c r="Q524" s="288"/>
      <c r="R524" s="293"/>
      <c r="T524" s="295"/>
      <c r="U524" s="288"/>
      <c r="V524" s="288"/>
      <c r="W524" s="288"/>
      <c r="X524" s="288"/>
      <c r="Y524" s="288"/>
      <c r="Z524" s="288"/>
      <c r="AA524" s="296"/>
      <c r="AT524" s="297" t="s">
        <v>155</v>
      </c>
      <c r="AU524" s="297" t="s">
        <v>86</v>
      </c>
      <c r="AV524" s="294" t="s">
        <v>86</v>
      </c>
      <c r="AW524" s="294" t="s">
        <v>32</v>
      </c>
      <c r="AX524" s="294" t="s">
        <v>77</v>
      </c>
      <c r="AY524" s="297" t="s">
        <v>147</v>
      </c>
    </row>
    <row r="525" spans="2:51" s="294" customFormat="1" ht="22.5" customHeight="1" x14ac:dyDescent="0.3">
      <c r="B525" s="287"/>
      <c r="C525" s="288"/>
      <c r="D525" s="288"/>
      <c r="E525" s="289" t="s">
        <v>3</v>
      </c>
      <c r="F525" s="290" t="s">
        <v>522</v>
      </c>
      <c r="G525" s="291"/>
      <c r="H525" s="291"/>
      <c r="I525" s="291"/>
      <c r="J525" s="288"/>
      <c r="K525" s="292">
        <v>2</v>
      </c>
      <c r="L525" s="288"/>
      <c r="M525" s="288"/>
      <c r="N525" s="288"/>
      <c r="O525" s="288"/>
      <c r="P525" s="288"/>
      <c r="Q525" s="288"/>
      <c r="R525" s="293"/>
      <c r="T525" s="295"/>
      <c r="U525" s="288"/>
      <c r="V525" s="288"/>
      <c r="W525" s="288"/>
      <c r="X525" s="288"/>
      <c r="Y525" s="288"/>
      <c r="Z525" s="288"/>
      <c r="AA525" s="296"/>
      <c r="AT525" s="297" t="s">
        <v>155</v>
      </c>
      <c r="AU525" s="297" t="s">
        <v>86</v>
      </c>
      <c r="AV525" s="294" t="s">
        <v>86</v>
      </c>
      <c r="AW525" s="294" t="s">
        <v>32</v>
      </c>
      <c r="AX525" s="294" t="s">
        <v>77</v>
      </c>
      <c r="AY525" s="297" t="s">
        <v>147</v>
      </c>
    </row>
    <row r="526" spans="2:51" s="294" customFormat="1" ht="22.5" customHeight="1" x14ac:dyDescent="0.3">
      <c r="B526" s="287"/>
      <c r="C526" s="288"/>
      <c r="D526" s="288"/>
      <c r="E526" s="289" t="s">
        <v>3</v>
      </c>
      <c r="F526" s="290" t="s">
        <v>523</v>
      </c>
      <c r="G526" s="291"/>
      <c r="H526" s="291"/>
      <c r="I526" s="291"/>
      <c r="J526" s="288"/>
      <c r="K526" s="292">
        <v>3.7629999999999999</v>
      </c>
      <c r="L526" s="288"/>
      <c r="M526" s="288"/>
      <c r="N526" s="288"/>
      <c r="O526" s="288"/>
      <c r="P526" s="288"/>
      <c r="Q526" s="288"/>
      <c r="R526" s="293"/>
      <c r="T526" s="295"/>
      <c r="U526" s="288"/>
      <c r="V526" s="288"/>
      <c r="W526" s="288"/>
      <c r="X526" s="288"/>
      <c r="Y526" s="288"/>
      <c r="Z526" s="288"/>
      <c r="AA526" s="296"/>
      <c r="AT526" s="297" t="s">
        <v>155</v>
      </c>
      <c r="AU526" s="297" t="s">
        <v>86</v>
      </c>
      <c r="AV526" s="294" t="s">
        <v>86</v>
      </c>
      <c r="AW526" s="294" t="s">
        <v>32</v>
      </c>
      <c r="AX526" s="294" t="s">
        <v>77</v>
      </c>
      <c r="AY526" s="297" t="s">
        <v>147</v>
      </c>
    </row>
    <row r="527" spans="2:51" s="294" customFormat="1" ht="22.5" customHeight="1" x14ac:dyDescent="0.3">
      <c r="B527" s="287"/>
      <c r="C527" s="288"/>
      <c r="D527" s="288"/>
      <c r="E527" s="289" t="s">
        <v>3</v>
      </c>
      <c r="F527" s="290" t="s">
        <v>524</v>
      </c>
      <c r="G527" s="291"/>
      <c r="H527" s="291"/>
      <c r="I527" s="291"/>
      <c r="J527" s="288"/>
      <c r="K527" s="292">
        <v>3.528</v>
      </c>
      <c r="L527" s="288"/>
      <c r="M527" s="288"/>
      <c r="N527" s="288"/>
      <c r="O527" s="288"/>
      <c r="P527" s="288"/>
      <c r="Q527" s="288"/>
      <c r="R527" s="293"/>
      <c r="T527" s="295"/>
      <c r="U527" s="288"/>
      <c r="V527" s="288"/>
      <c r="W527" s="288"/>
      <c r="X527" s="288"/>
      <c r="Y527" s="288"/>
      <c r="Z527" s="288"/>
      <c r="AA527" s="296"/>
      <c r="AT527" s="297" t="s">
        <v>155</v>
      </c>
      <c r="AU527" s="297" t="s">
        <v>86</v>
      </c>
      <c r="AV527" s="294" t="s">
        <v>86</v>
      </c>
      <c r="AW527" s="294" t="s">
        <v>32</v>
      </c>
      <c r="AX527" s="294" t="s">
        <v>77</v>
      </c>
      <c r="AY527" s="297" t="s">
        <v>147</v>
      </c>
    </row>
    <row r="528" spans="2:51" s="294" customFormat="1" ht="22.5" customHeight="1" x14ac:dyDescent="0.3">
      <c r="B528" s="287"/>
      <c r="C528" s="288"/>
      <c r="D528" s="288"/>
      <c r="E528" s="289" t="s">
        <v>3</v>
      </c>
      <c r="F528" s="290" t="s">
        <v>525</v>
      </c>
      <c r="G528" s="291"/>
      <c r="H528" s="291"/>
      <c r="I528" s="291"/>
      <c r="J528" s="288"/>
      <c r="K528" s="292">
        <v>3.0870000000000002</v>
      </c>
      <c r="L528" s="288"/>
      <c r="M528" s="288"/>
      <c r="N528" s="288"/>
      <c r="O528" s="288"/>
      <c r="P528" s="288"/>
      <c r="Q528" s="288"/>
      <c r="R528" s="293"/>
      <c r="T528" s="295"/>
      <c r="U528" s="288"/>
      <c r="V528" s="288"/>
      <c r="W528" s="288"/>
      <c r="X528" s="288"/>
      <c r="Y528" s="288"/>
      <c r="Z528" s="288"/>
      <c r="AA528" s="296"/>
      <c r="AT528" s="297" t="s">
        <v>155</v>
      </c>
      <c r="AU528" s="297" t="s">
        <v>86</v>
      </c>
      <c r="AV528" s="294" t="s">
        <v>86</v>
      </c>
      <c r="AW528" s="294" t="s">
        <v>32</v>
      </c>
      <c r="AX528" s="294" t="s">
        <v>77</v>
      </c>
      <c r="AY528" s="297" t="s">
        <v>147</v>
      </c>
    </row>
    <row r="529" spans="2:51" s="294" customFormat="1" ht="22.5" customHeight="1" x14ac:dyDescent="0.3">
      <c r="B529" s="287"/>
      <c r="C529" s="288"/>
      <c r="D529" s="288"/>
      <c r="E529" s="289" t="s">
        <v>3</v>
      </c>
      <c r="F529" s="290" t="s">
        <v>526</v>
      </c>
      <c r="G529" s="291"/>
      <c r="H529" s="291"/>
      <c r="I529" s="291"/>
      <c r="J529" s="288"/>
      <c r="K529" s="292">
        <v>7.0350000000000001</v>
      </c>
      <c r="L529" s="288"/>
      <c r="M529" s="288"/>
      <c r="N529" s="288"/>
      <c r="O529" s="288"/>
      <c r="P529" s="288"/>
      <c r="Q529" s="288"/>
      <c r="R529" s="293"/>
      <c r="T529" s="295"/>
      <c r="U529" s="288"/>
      <c r="V529" s="288"/>
      <c r="W529" s="288"/>
      <c r="X529" s="288"/>
      <c r="Y529" s="288"/>
      <c r="Z529" s="288"/>
      <c r="AA529" s="296"/>
      <c r="AT529" s="297" t="s">
        <v>155</v>
      </c>
      <c r="AU529" s="297" t="s">
        <v>86</v>
      </c>
      <c r="AV529" s="294" t="s">
        <v>86</v>
      </c>
      <c r="AW529" s="294" t="s">
        <v>32</v>
      </c>
      <c r="AX529" s="294" t="s">
        <v>77</v>
      </c>
      <c r="AY529" s="297" t="s">
        <v>147</v>
      </c>
    </row>
    <row r="530" spans="2:51" s="294" customFormat="1" ht="22.5" customHeight="1" x14ac:dyDescent="0.3">
      <c r="B530" s="287"/>
      <c r="C530" s="288"/>
      <c r="D530" s="288"/>
      <c r="E530" s="289" t="s">
        <v>3</v>
      </c>
      <c r="F530" s="290" t="s">
        <v>527</v>
      </c>
      <c r="G530" s="291"/>
      <c r="H530" s="291"/>
      <c r="I530" s="291"/>
      <c r="J530" s="288"/>
      <c r="K530" s="292">
        <v>2.0699999999999998</v>
      </c>
      <c r="L530" s="288"/>
      <c r="M530" s="288"/>
      <c r="N530" s="288"/>
      <c r="O530" s="288"/>
      <c r="P530" s="288"/>
      <c r="Q530" s="288"/>
      <c r="R530" s="293"/>
      <c r="T530" s="295"/>
      <c r="U530" s="288"/>
      <c r="V530" s="288"/>
      <c r="W530" s="288"/>
      <c r="X530" s="288"/>
      <c r="Y530" s="288"/>
      <c r="Z530" s="288"/>
      <c r="AA530" s="296"/>
      <c r="AT530" s="297" t="s">
        <v>155</v>
      </c>
      <c r="AU530" s="297" t="s">
        <v>86</v>
      </c>
      <c r="AV530" s="294" t="s">
        <v>86</v>
      </c>
      <c r="AW530" s="294" t="s">
        <v>32</v>
      </c>
      <c r="AX530" s="294" t="s">
        <v>77</v>
      </c>
      <c r="AY530" s="297" t="s">
        <v>147</v>
      </c>
    </row>
    <row r="531" spans="2:51" s="316" customFormat="1" ht="22.5" customHeight="1" x14ac:dyDescent="0.3">
      <c r="B531" s="309"/>
      <c r="C531" s="310"/>
      <c r="D531" s="310"/>
      <c r="E531" s="311" t="s">
        <v>3</v>
      </c>
      <c r="F531" s="312" t="s">
        <v>301</v>
      </c>
      <c r="G531" s="313"/>
      <c r="H531" s="313"/>
      <c r="I531" s="313"/>
      <c r="J531" s="310"/>
      <c r="K531" s="314">
        <v>375.58300000000003</v>
      </c>
      <c r="L531" s="310"/>
      <c r="M531" s="310"/>
      <c r="N531" s="310"/>
      <c r="O531" s="310"/>
      <c r="P531" s="310"/>
      <c r="Q531" s="310"/>
      <c r="R531" s="315"/>
      <c r="T531" s="317"/>
      <c r="U531" s="310"/>
      <c r="V531" s="310"/>
      <c r="W531" s="310"/>
      <c r="X531" s="310"/>
      <c r="Y531" s="310"/>
      <c r="Z531" s="310"/>
      <c r="AA531" s="318"/>
      <c r="AT531" s="319" t="s">
        <v>155</v>
      </c>
      <c r="AU531" s="319" t="s">
        <v>86</v>
      </c>
      <c r="AV531" s="316" t="s">
        <v>164</v>
      </c>
      <c r="AW531" s="316" t="s">
        <v>32</v>
      </c>
      <c r="AX531" s="316" t="s">
        <v>77</v>
      </c>
      <c r="AY531" s="319" t="s">
        <v>147</v>
      </c>
    </row>
    <row r="532" spans="2:51" s="294" customFormat="1" ht="22.5" customHeight="1" x14ac:dyDescent="0.3">
      <c r="B532" s="287"/>
      <c r="C532" s="288"/>
      <c r="D532" s="288"/>
      <c r="E532" s="289" t="s">
        <v>3</v>
      </c>
      <c r="F532" s="290" t="s">
        <v>528</v>
      </c>
      <c r="G532" s="291"/>
      <c r="H532" s="291"/>
      <c r="I532" s="291"/>
      <c r="J532" s="288"/>
      <c r="K532" s="292">
        <v>58.14</v>
      </c>
      <c r="L532" s="288"/>
      <c r="M532" s="288"/>
      <c r="N532" s="288"/>
      <c r="O532" s="288"/>
      <c r="P532" s="288"/>
      <c r="Q532" s="288"/>
      <c r="R532" s="293"/>
      <c r="T532" s="295"/>
      <c r="U532" s="288"/>
      <c r="V532" s="288"/>
      <c r="W532" s="288"/>
      <c r="X532" s="288"/>
      <c r="Y532" s="288"/>
      <c r="Z532" s="288"/>
      <c r="AA532" s="296"/>
      <c r="AT532" s="297" t="s">
        <v>155</v>
      </c>
      <c r="AU532" s="297" t="s">
        <v>86</v>
      </c>
      <c r="AV532" s="294" t="s">
        <v>86</v>
      </c>
      <c r="AW532" s="294" t="s">
        <v>32</v>
      </c>
      <c r="AX532" s="294" t="s">
        <v>77</v>
      </c>
      <c r="AY532" s="297" t="s">
        <v>147</v>
      </c>
    </row>
    <row r="533" spans="2:51" s="294" customFormat="1" ht="22.5" customHeight="1" x14ac:dyDescent="0.3">
      <c r="B533" s="287"/>
      <c r="C533" s="288"/>
      <c r="D533" s="288"/>
      <c r="E533" s="289" t="s">
        <v>3</v>
      </c>
      <c r="F533" s="290" t="s">
        <v>529</v>
      </c>
      <c r="G533" s="291"/>
      <c r="H533" s="291"/>
      <c r="I533" s="291"/>
      <c r="J533" s="288"/>
      <c r="K533" s="292">
        <v>2.4300000000000002</v>
      </c>
      <c r="L533" s="288"/>
      <c r="M533" s="288"/>
      <c r="N533" s="288"/>
      <c r="O533" s="288"/>
      <c r="P533" s="288"/>
      <c r="Q533" s="288"/>
      <c r="R533" s="293"/>
      <c r="T533" s="295"/>
      <c r="U533" s="288"/>
      <c r="V533" s="288"/>
      <c r="W533" s="288"/>
      <c r="X533" s="288"/>
      <c r="Y533" s="288"/>
      <c r="Z533" s="288"/>
      <c r="AA533" s="296"/>
      <c r="AT533" s="297" t="s">
        <v>155</v>
      </c>
      <c r="AU533" s="297" t="s">
        <v>86</v>
      </c>
      <c r="AV533" s="294" t="s">
        <v>86</v>
      </c>
      <c r="AW533" s="294" t="s">
        <v>32</v>
      </c>
      <c r="AX533" s="294" t="s">
        <v>77</v>
      </c>
      <c r="AY533" s="297" t="s">
        <v>147</v>
      </c>
    </row>
    <row r="534" spans="2:51" s="294" customFormat="1" ht="22.5" customHeight="1" x14ac:dyDescent="0.3">
      <c r="B534" s="287"/>
      <c r="C534" s="288"/>
      <c r="D534" s="288"/>
      <c r="E534" s="289" t="s">
        <v>3</v>
      </c>
      <c r="F534" s="290" t="s">
        <v>530</v>
      </c>
      <c r="G534" s="291"/>
      <c r="H534" s="291"/>
      <c r="I534" s="291"/>
      <c r="J534" s="288"/>
      <c r="K534" s="292">
        <v>3.6</v>
      </c>
      <c r="L534" s="288"/>
      <c r="M534" s="288"/>
      <c r="N534" s="288"/>
      <c r="O534" s="288"/>
      <c r="P534" s="288"/>
      <c r="Q534" s="288"/>
      <c r="R534" s="293"/>
      <c r="T534" s="295"/>
      <c r="U534" s="288"/>
      <c r="V534" s="288"/>
      <c r="W534" s="288"/>
      <c r="X534" s="288"/>
      <c r="Y534" s="288"/>
      <c r="Z534" s="288"/>
      <c r="AA534" s="296"/>
      <c r="AT534" s="297" t="s">
        <v>155</v>
      </c>
      <c r="AU534" s="297" t="s">
        <v>86</v>
      </c>
      <c r="AV534" s="294" t="s">
        <v>86</v>
      </c>
      <c r="AW534" s="294" t="s">
        <v>32</v>
      </c>
      <c r="AX534" s="294" t="s">
        <v>77</v>
      </c>
      <c r="AY534" s="297" t="s">
        <v>147</v>
      </c>
    </row>
    <row r="535" spans="2:51" s="294" customFormat="1" ht="22.5" customHeight="1" x14ac:dyDescent="0.3">
      <c r="B535" s="287"/>
      <c r="C535" s="288"/>
      <c r="D535" s="288"/>
      <c r="E535" s="289" t="s">
        <v>3</v>
      </c>
      <c r="F535" s="290" t="s">
        <v>531</v>
      </c>
      <c r="G535" s="291"/>
      <c r="H535" s="291"/>
      <c r="I535" s="291"/>
      <c r="J535" s="288"/>
      <c r="K535" s="292">
        <v>18.7</v>
      </c>
      <c r="L535" s="288"/>
      <c r="M535" s="288"/>
      <c r="N535" s="288"/>
      <c r="O535" s="288"/>
      <c r="P535" s="288"/>
      <c r="Q535" s="288"/>
      <c r="R535" s="293"/>
      <c r="T535" s="295"/>
      <c r="U535" s="288"/>
      <c r="V535" s="288"/>
      <c r="W535" s="288"/>
      <c r="X535" s="288"/>
      <c r="Y535" s="288"/>
      <c r="Z535" s="288"/>
      <c r="AA535" s="296"/>
      <c r="AT535" s="297" t="s">
        <v>155</v>
      </c>
      <c r="AU535" s="297" t="s">
        <v>86</v>
      </c>
      <c r="AV535" s="294" t="s">
        <v>86</v>
      </c>
      <c r="AW535" s="294" t="s">
        <v>32</v>
      </c>
      <c r="AX535" s="294" t="s">
        <v>77</v>
      </c>
      <c r="AY535" s="297" t="s">
        <v>147</v>
      </c>
    </row>
    <row r="536" spans="2:51" s="294" customFormat="1" ht="22.5" customHeight="1" x14ac:dyDescent="0.3">
      <c r="B536" s="287"/>
      <c r="C536" s="288"/>
      <c r="D536" s="288"/>
      <c r="E536" s="289" t="s">
        <v>3</v>
      </c>
      <c r="F536" s="290" t="s">
        <v>532</v>
      </c>
      <c r="G536" s="291"/>
      <c r="H536" s="291"/>
      <c r="I536" s="291"/>
      <c r="J536" s="288"/>
      <c r="K536" s="292">
        <v>9.52</v>
      </c>
      <c r="L536" s="288"/>
      <c r="M536" s="288"/>
      <c r="N536" s="288"/>
      <c r="O536" s="288"/>
      <c r="P536" s="288"/>
      <c r="Q536" s="288"/>
      <c r="R536" s="293"/>
      <c r="T536" s="295"/>
      <c r="U536" s="288"/>
      <c r="V536" s="288"/>
      <c r="W536" s="288"/>
      <c r="X536" s="288"/>
      <c r="Y536" s="288"/>
      <c r="Z536" s="288"/>
      <c r="AA536" s="296"/>
      <c r="AT536" s="297" t="s">
        <v>155</v>
      </c>
      <c r="AU536" s="297" t="s">
        <v>86</v>
      </c>
      <c r="AV536" s="294" t="s">
        <v>86</v>
      </c>
      <c r="AW536" s="294" t="s">
        <v>32</v>
      </c>
      <c r="AX536" s="294" t="s">
        <v>77</v>
      </c>
      <c r="AY536" s="297" t="s">
        <v>147</v>
      </c>
    </row>
    <row r="537" spans="2:51" s="294" customFormat="1" ht="22.5" customHeight="1" x14ac:dyDescent="0.3">
      <c r="B537" s="287"/>
      <c r="C537" s="288"/>
      <c r="D537" s="288"/>
      <c r="E537" s="289" t="s">
        <v>3</v>
      </c>
      <c r="F537" s="290" t="s">
        <v>533</v>
      </c>
      <c r="G537" s="291"/>
      <c r="H537" s="291"/>
      <c r="I537" s="291"/>
      <c r="J537" s="288"/>
      <c r="K537" s="292">
        <v>16.66</v>
      </c>
      <c r="L537" s="288"/>
      <c r="M537" s="288"/>
      <c r="N537" s="288"/>
      <c r="O537" s="288"/>
      <c r="P537" s="288"/>
      <c r="Q537" s="288"/>
      <c r="R537" s="293"/>
      <c r="T537" s="295"/>
      <c r="U537" s="288"/>
      <c r="V537" s="288"/>
      <c r="W537" s="288"/>
      <c r="X537" s="288"/>
      <c r="Y537" s="288"/>
      <c r="Z537" s="288"/>
      <c r="AA537" s="296"/>
      <c r="AT537" s="297" t="s">
        <v>155</v>
      </c>
      <c r="AU537" s="297" t="s">
        <v>86</v>
      </c>
      <c r="AV537" s="294" t="s">
        <v>86</v>
      </c>
      <c r="AW537" s="294" t="s">
        <v>32</v>
      </c>
      <c r="AX537" s="294" t="s">
        <v>77</v>
      </c>
      <c r="AY537" s="297" t="s">
        <v>147</v>
      </c>
    </row>
    <row r="538" spans="2:51" s="294" customFormat="1" ht="22.5" customHeight="1" x14ac:dyDescent="0.3">
      <c r="B538" s="287"/>
      <c r="C538" s="288"/>
      <c r="D538" s="288"/>
      <c r="E538" s="289" t="s">
        <v>3</v>
      </c>
      <c r="F538" s="290" t="s">
        <v>534</v>
      </c>
      <c r="G538" s="291"/>
      <c r="H538" s="291"/>
      <c r="I538" s="291"/>
      <c r="J538" s="288"/>
      <c r="K538" s="292">
        <v>28.56</v>
      </c>
      <c r="L538" s="288"/>
      <c r="M538" s="288"/>
      <c r="N538" s="288"/>
      <c r="O538" s="288"/>
      <c r="P538" s="288"/>
      <c r="Q538" s="288"/>
      <c r="R538" s="293"/>
      <c r="T538" s="295"/>
      <c r="U538" s="288"/>
      <c r="V538" s="288"/>
      <c r="W538" s="288"/>
      <c r="X538" s="288"/>
      <c r="Y538" s="288"/>
      <c r="Z538" s="288"/>
      <c r="AA538" s="296"/>
      <c r="AT538" s="297" t="s">
        <v>155</v>
      </c>
      <c r="AU538" s="297" t="s">
        <v>86</v>
      </c>
      <c r="AV538" s="294" t="s">
        <v>86</v>
      </c>
      <c r="AW538" s="294" t="s">
        <v>32</v>
      </c>
      <c r="AX538" s="294" t="s">
        <v>77</v>
      </c>
      <c r="AY538" s="297" t="s">
        <v>147</v>
      </c>
    </row>
    <row r="539" spans="2:51" s="294" customFormat="1" ht="22.5" customHeight="1" x14ac:dyDescent="0.3">
      <c r="B539" s="287"/>
      <c r="C539" s="288"/>
      <c r="D539" s="288"/>
      <c r="E539" s="289" t="s">
        <v>3</v>
      </c>
      <c r="F539" s="290" t="s">
        <v>535</v>
      </c>
      <c r="G539" s="291"/>
      <c r="H539" s="291"/>
      <c r="I539" s="291"/>
      <c r="J539" s="288"/>
      <c r="K539" s="292">
        <v>4.08</v>
      </c>
      <c r="L539" s="288"/>
      <c r="M539" s="288"/>
      <c r="N539" s="288"/>
      <c r="O539" s="288"/>
      <c r="P539" s="288"/>
      <c r="Q539" s="288"/>
      <c r="R539" s="293"/>
      <c r="T539" s="295"/>
      <c r="U539" s="288"/>
      <c r="V539" s="288"/>
      <c r="W539" s="288"/>
      <c r="X539" s="288"/>
      <c r="Y539" s="288"/>
      <c r="Z539" s="288"/>
      <c r="AA539" s="296"/>
      <c r="AT539" s="297" t="s">
        <v>155</v>
      </c>
      <c r="AU539" s="297" t="s">
        <v>86</v>
      </c>
      <c r="AV539" s="294" t="s">
        <v>86</v>
      </c>
      <c r="AW539" s="294" t="s">
        <v>32</v>
      </c>
      <c r="AX539" s="294" t="s">
        <v>77</v>
      </c>
      <c r="AY539" s="297" t="s">
        <v>147</v>
      </c>
    </row>
    <row r="540" spans="2:51" s="294" customFormat="1" ht="22.5" customHeight="1" x14ac:dyDescent="0.3">
      <c r="B540" s="287"/>
      <c r="C540" s="288"/>
      <c r="D540" s="288"/>
      <c r="E540" s="289" t="s">
        <v>3</v>
      </c>
      <c r="F540" s="290" t="s">
        <v>536</v>
      </c>
      <c r="G540" s="291"/>
      <c r="H540" s="291"/>
      <c r="I540" s="291"/>
      <c r="J540" s="288"/>
      <c r="K540" s="292">
        <v>20.399999999999999</v>
      </c>
      <c r="L540" s="288"/>
      <c r="M540" s="288"/>
      <c r="N540" s="288"/>
      <c r="O540" s="288"/>
      <c r="P540" s="288"/>
      <c r="Q540" s="288"/>
      <c r="R540" s="293"/>
      <c r="T540" s="295"/>
      <c r="U540" s="288"/>
      <c r="V540" s="288"/>
      <c r="W540" s="288"/>
      <c r="X540" s="288"/>
      <c r="Y540" s="288"/>
      <c r="Z540" s="288"/>
      <c r="AA540" s="296"/>
      <c r="AT540" s="297" t="s">
        <v>155</v>
      </c>
      <c r="AU540" s="297" t="s">
        <v>86</v>
      </c>
      <c r="AV540" s="294" t="s">
        <v>86</v>
      </c>
      <c r="AW540" s="294" t="s">
        <v>32</v>
      </c>
      <c r="AX540" s="294" t="s">
        <v>77</v>
      </c>
      <c r="AY540" s="297" t="s">
        <v>147</v>
      </c>
    </row>
    <row r="541" spans="2:51" s="294" customFormat="1" ht="22.5" customHeight="1" x14ac:dyDescent="0.3">
      <c r="B541" s="287"/>
      <c r="C541" s="288"/>
      <c r="D541" s="288"/>
      <c r="E541" s="289" t="s">
        <v>3</v>
      </c>
      <c r="F541" s="290" t="s">
        <v>537</v>
      </c>
      <c r="G541" s="291"/>
      <c r="H541" s="291"/>
      <c r="I541" s="291"/>
      <c r="J541" s="288"/>
      <c r="K541" s="292">
        <v>24</v>
      </c>
      <c r="L541" s="288"/>
      <c r="M541" s="288"/>
      <c r="N541" s="288"/>
      <c r="O541" s="288"/>
      <c r="P541" s="288"/>
      <c r="Q541" s="288"/>
      <c r="R541" s="293"/>
      <c r="T541" s="295"/>
      <c r="U541" s="288"/>
      <c r="V541" s="288"/>
      <c r="W541" s="288"/>
      <c r="X541" s="288"/>
      <c r="Y541" s="288"/>
      <c r="Z541" s="288"/>
      <c r="AA541" s="296"/>
      <c r="AT541" s="297" t="s">
        <v>155</v>
      </c>
      <c r="AU541" s="297" t="s">
        <v>86</v>
      </c>
      <c r="AV541" s="294" t="s">
        <v>86</v>
      </c>
      <c r="AW541" s="294" t="s">
        <v>32</v>
      </c>
      <c r="AX541" s="294" t="s">
        <v>77</v>
      </c>
      <c r="AY541" s="297" t="s">
        <v>147</v>
      </c>
    </row>
    <row r="542" spans="2:51" s="294" customFormat="1" ht="22.5" customHeight="1" x14ac:dyDescent="0.3">
      <c r="B542" s="287"/>
      <c r="C542" s="288"/>
      <c r="D542" s="288"/>
      <c r="E542" s="289" t="s">
        <v>3</v>
      </c>
      <c r="F542" s="290" t="s">
        <v>538</v>
      </c>
      <c r="G542" s="291"/>
      <c r="H542" s="291"/>
      <c r="I542" s="291"/>
      <c r="J542" s="288"/>
      <c r="K542" s="292">
        <v>4.8</v>
      </c>
      <c r="L542" s="288"/>
      <c r="M542" s="288"/>
      <c r="N542" s="288"/>
      <c r="O542" s="288"/>
      <c r="P542" s="288"/>
      <c r="Q542" s="288"/>
      <c r="R542" s="293"/>
      <c r="T542" s="295"/>
      <c r="U542" s="288"/>
      <c r="V542" s="288"/>
      <c r="W542" s="288"/>
      <c r="X542" s="288"/>
      <c r="Y542" s="288"/>
      <c r="Z542" s="288"/>
      <c r="AA542" s="296"/>
      <c r="AT542" s="297" t="s">
        <v>155</v>
      </c>
      <c r="AU542" s="297" t="s">
        <v>86</v>
      </c>
      <c r="AV542" s="294" t="s">
        <v>86</v>
      </c>
      <c r="AW542" s="294" t="s">
        <v>32</v>
      </c>
      <c r="AX542" s="294" t="s">
        <v>77</v>
      </c>
      <c r="AY542" s="297" t="s">
        <v>147</v>
      </c>
    </row>
    <row r="543" spans="2:51" s="294" customFormat="1" ht="22.5" customHeight="1" x14ac:dyDescent="0.3">
      <c r="B543" s="287"/>
      <c r="C543" s="288"/>
      <c r="D543" s="288"/>
      <c r="E543" s="289" t="s">
        <v>3</v>
      </c>
      <c r="F543" s="290" t="s">
        <v>539</v>
      </c>
      <c r="G543" s="291"/>
      <c r="H543" s="291"/>
      <c r="I543" s="291"/>
      <c r="J543" s="288"/>
      <c r="K543" s="292">
        <v>2.4</v>
      </c>
      <c r="L543" s="288"/>
      <c r="M543" s="288"/>
      <c r="N543" s="288"/>
      <c r="O543" s="288"/>
      <c r="P543" s="288"/>
      <c r="Q543" s="288"/>
      <c r="R543" s="293"/>
      <c r="T543" s="295"/>
      <c r="U543" s="288"/>
      <c r="V543" s="288"/>
      <c r="W543" s="288"/>
      <c r="X543" s="288"/>
      <c r="Y543" s="288"/>
      <c r="Z543" s="288"/>
      <c r="AA543" s="296"/>
      <c r="AT543" s="297" t="s">
        <v>155</v>
      </c>
      <c r="AU543" s="297" t="s">
        <v>86</v>
      </c>
      <c r="AV543" s="294" t="s">
        <v>86</v>
      </c>
      <c r="AW543" s="294" t="s">
        <v>32</v>
      </c>
      <c r="AX543" s="294" t="s">
        <v>77</v>
      </c>
      <c r="AY543" s="297" t="s">
        <v>147</v>
      </c>
    </row>
    <row r="544" spans="2:51" s="294" customFormat="1" ht="22.5" customHeight="1" x14ac:dyDescent="0.3">
      <c r="B544" s="287"/>
      <c r="C544" s="288"/>
      <c r="D544" s="288"/>
      <c r="E544" s="289" t="s">
        <v>3</v>
      </c>
      <c r="F544" s="290" t="s">
        <v>539</v>
      </c>
      <c r="G544" s="291"/>
      <c r="H544" s="291"/>
      <c r="I544" s="291"/>
      <c r="J544" s="288"/>
      <c r="K544" s="292">
        <v>2.4</v>
      </c>
      <c r="L544" s="288"/>
      <c r="M544" s="288"/>
      <c r="N544" s="288"/>
      <c r="O544" s="288"/>
      <c r="P544" s="288"/>
      <c r="Q544" s="288"/>
      <c r="R544" s="293"/>
      <c r="T544" s="295"/>
      <c r="U544" s="288"/>
      <c r="V544" s="288"/>
      <c r="W544" s="288"/>
      <c r="X544" s="288"/>
      <c r="Y544" s="288"/>
      <c r="Z544" s="288"/>
      <c r="AA544" s="296"/>
      <c r="AT544" s="297" t="s">
        <v>155</v>
      </c>
      <c r="AU544" s="297" t="s">
        <v>86</v>
      </c>
      <c r="AV544" s="294" t="s">
        <v>86</v>
      </c>
      <c r="AW544" s="294" t="s">
        <v>32</v>
      </c>
      <c r="AX544" s="294" t="s">
        <v>77</v>
      </c>
      <c r="AY544" s="297" t="s">
        <v>147</v>
      </c>
    </row>
    <row r="545" spans="2:65" s="294" customFormat="1" ht="22.5" customHeight="1" x14ac:dyDescent="0.3">
      <c r="B545" s="287"/>
      <c r="C545" s="288"/>
      <c r="D545" s="288"/>
      <c r="E545" s="289" t="s">
        <v>3</v>
      </c>
      <c r="F545" s="290" t="s">
        <v>540</v>
      </c>
      <c r="G545" s="291"/>
      <c r="H545" s="291"/>
      <c r="I545" s="291"/>
      <c r="J545" s="288"/>
      <c r="K545" s="292">
        <v>17.600000000000001</v>
      </c>
      <c r="L545" s="288"/>
      <c r="M545" s="288"/>
      <c r="N545" s="288"/>
      <c r="O545" s="288"/>
      <c r="P545" s="288"/>
      <c r="Q545" s="288"/>
      <c r="R545" s="293"/>
      <c r="T545" s="295"/>
      <c r="U545" s="288"/>
      <c r="V545" s="288"/>
      <c r="W545" s="288"/>
      <c r="X545" s="288"/>
      <c r="Y545" s="288"/>
      <c r="Z545" s="288"/>
      <c r="AA545" s="296"/>
      <c r="AT545" s="297" t="s">
        <v>155</v>
      </c>
      <c r="AU545" s="297" t="s">
        <v>86</v>
      </c>
      <c r="AV545" s="294" t="s">
        <v>86</v>
      </c>
      <c r="AW545" s="294" t="s">
        <v>32</v>
      </c>
      <c r="AX545" s="294" t="s">
        <v>77</v>
      </c>
      <c r="AY545" s="297" t="s">
        <v>147</v>
      </c>
    </row>
    <row r="546" spans="2:65" s="294" customFormat="1" ht="22.5" customHeight="1" x14ac:dyDescent="0.3">
      <c r="B546" s="287"/>
      <c r="C546" s="288"/>
      <c r="D546" s="288"/>
      <c r="E546" s="289" t="s">
        <v>3</v>
      </c>
      <c r="F546" s="290" t="s">
        <v>541</v>
      </c>
      <c r="G546" s="291"/>
      <c r="H546" s="291"/>
      <c r="I546" s="291"/>
      <c r="J546" s="288"/>
      <c r="K546" s="292">
        <v>8</v>
      </c>
      <c r="L546" s="288"/>
      <c r="M546" s="288"/>
      <c r="N546" s="288"/>
      <c r="O546" s="288"/>
      <c r="P546" s="288"/>
      <c r="Q546" s="288"/>
      <c r="R546" s="293"/>
      <c r="T546" s="295"/>
      <c r="U546" s="288"/>
      <c r="V546" s="288"/>
      <c r="W546" s="288"/>
      <c r="X546" s="288"/>
      <c r="Y546" s="288"/>
      <c r="Z546" s="288"/>
      <c r="AA546" s="296"/>
      <c r="AT546" s="297" t="s">
        <v>155</v>
      </c>
      <c r="AU546" s="297" t="s">
        <v>86</v>
      </c>
      <c r="AV546" s="294" t="s">
        <v>86</v>
      </c>
      <c r="AW546" s="294" t="s">
        <v>32</v>
      </c>
      <c r="AX546" s="294" t="s">
        <v>77</v>
      </c>
      <c r="AY546" s="297" t="s">
        <v>147</v>
      </c>
    </row>
    <row r="547" spans="2:65" s="294" customFormat="1" ht="22.5" customHeight="1" x14ac:dyDescent="0.3">
      <c r="B547" s="287"/>
      <c r="C547" s="288"/>
      <c r="D547" s="288"/>
      <c r="E547" s="289" t="s">
        <v>3</v>
      </c>
      <c r="F547" s="290" t="s">
        <v>542</v>
      </c>
      <c r="G547" s="291"/>
      <c r="H547" s="291"/>
      <c r="I547" s="291"/>
      <c r="J547" s="288"/>
      <c r="K547" s="292">
        <v>3.2</v>
      </c>
      <c r="L547" s="288"/>
      <c r="M547" s="288"/>
      <c r="N547" s="288"/>
      <c r="O547" s="288"/>
      <c r="P547" s="288"/>
      <c r="Q547" s="288"/>
      <c r="R547" s="293"/>
      <c r="T547" s="295"/>
      <c r="U547" s="288"/>
      <c r="V547" s="288"/>
      <c r="W547" s="288"/>
      <c r="X547" s="288"/>
      <c r="Y547" s="288"/>
      <c r="Z547" s="288"/>
      <c r="AA547" s="296"/>
      <c r="AT547" s="297" t="s">
        <v>155</v>
      </c>
      <c r="AU547" s="297" t="s">
        <v>86</v>
      </c>
      <c r="AV547" s="294" t="s">
        <v>86</v>
      </c>
      <c r="AW547" s="294" t="s">
        <v>32</v>
      </c>
      <c r="AX547" s="294" t="s">
        <v>77</v>
      </c>
      <c r="AY547" s="297" t="s">
        <v>147</v>
      </c>
    </row>
    <row r="548" spans="2:65" s="294" customFormat="1" ht="22.5" customHeight="1" x14ac:dyDescent="0.3">
      <c r="B548" s="287"/>
      <c r="C548" s="288"/>
      <c r="D548" s="288"/>
      <c r="E548" s="289" t="s">
        <v>3</v>
      </c>
      <c r="F548" s="290" t="s">
        <v>543</v>
      </c>
      <c r="G548" s="291"/>
      <c r="H548" s="291"/>
      <c r="I548" s="291"/>
      <c r="J548" s="288"/>
      <c r="K548" s="292">
        <v>3.78</v>
      </c>
      <c r="L548" s="288"/>
      <c r="M548" s="288"/>
      <c r="N548" s="288"/>
      <c r="O548" s="288"/>
      <c r="P548" s="288"/>
      <c r="Q548" s="288"/>
      <c r="R548" s="293"/>
      <c r="T548" s="295"/>
      <c r="U548" s="288"/>
      <c r="V548" s="288"/>
      <c r="W548" s="288"/>
      <c r="X548" s="288"/>
      <c r="Y548" s="288"/>
      <c r="Z548" s="288"/>
      <c r="AA548" s="296"/>
      <c r="AT548" s="297" t="s">
        <v>155</v>
      </c>
      <c r="AU548" s="297" t="s">
        <v>86</v>
      </c>
      <c r="AV548" s="294" t="s">
        <v>86</v>
      </c>
      <c r="AW548" s="294" t="s">
        <v>32</v>
      </c>
      <c r="AX548" s="294" t="s">
        <v>77</v>
      </c>
      <c r="AY548" s="297" t="s">
        <v>147</v>
      </c>
    </row>
    <row r="549" spans="2:65" s="294" customFormat="1" ht="22.5" customHeight="1" x14ac:dyDescent="0.3">
      <c r="B549" s="287"/>
      <c r="C549" s="288"/>
      <c r="D549" s="288"/>
      <c r="E549" s="289" t="s">
        <v>3</v>
      </c>
      <c r="F549" s="290" t="s">
        <v>544</v>
      </c>
      <c r="G549" s="291"/>
      <c r="H549" s="291"/>
      <c r="I549" s="291"/>
      <c r="J549" s="288"/>
      <c r="K549" s="292">
        <v>3.45</v>
      </c>
      <c r="L549" s="288"/>
      <c r="M549" s="288"/>
      <c r="N549" s="288"/>
      <c r="O549" s="288"/>
      <c r="P549" s="288"/>
      <c r="Q549" s="288"/>
      <c r="R549" s="293"/>
      <c r="T549" s="295"/>
      <c r="U549" s="288"/>
      <c r="V549" s="288"/>
      <c r="W549" s="288"/>
      <c r="X549" s="288"/>
      <c r="Y549" s="288"/>
      <c r="Z549" s="288"/>
      <c r="AA549" s="296"/>
      <c r="AT549" s="297" t="s">
        <v>155</v>
      </c>
      <c r="AU549" s="297" t="s">
        <v>86</v>
      </c>
      <c r="AV549" s="294" t="s">
        <v>86</v>
      </c>
      <c r="AW549" s="294" t="s">
        <v>32</v>
      </c>
      <c r="AX549" s="294" t="s">
        <v>77</v>
      </c>
      <c r="AY549" s="297" t="s">
        <v>147</v>
      </c>
    </row>
    <row r="550" spans="2:65" s="294" customFormat="1" ht="22.5" customHeight="1" x14ac:dyDescent="0.3">
      <c r="B550" s="287"/>
      <c r="C550" s="288"/>
      <c r="D550" s="288"/>
      <c r="E550" s="289" t="s">
        <v>3</v>
      </c>
      <c r="F550" s="290" t="s">
        <v>545</v>
      </c>
      <c r="G550" s="291"/>
      <c r="H550" s="291"/>
      <c r="I550" s="291"/>
      <c r="J550" s="288"/>
      <c r="K550" s="292">
        <v>1.38</v>
      </c>
      <c r="L550" s="288"/>
      <c r="M550" s="288"/>
      <c r="N550" s="288"/>
      <c r="O550" s="288"/>
      <c r="P550" s="288"/>
      <c r="Q550" s="288"/>
      <c r="R550" s="293"/>
      <c r="T550" s="295"/>
      <c r="U550" s="288"/>
      <c r="V550" s="288"/>
      <c r="W550" s="288"/>
      <c r="X550" s="288"/>
      <c r="Y550" s="288"/>
      <c r="Z550" s="288"/>
      <c r="AA550" s="296"/>
      <c r="AT550" s="297" t="s">
        <v>155</v>
      </c>
      <c r="AU550" s="297" t="s">
        <v>86</v>
      </c>
      <c r="AV550" s="294" t="s">
        <v>86</v>
      </c>
      <c r="AW550" s="294" t="s">
        <v>32</v>
      </c>
      <c r="AX550" s="294" t="s">
        <v>77</v>
      </c>
      <c r="AY550" s="297" t="s">
        <v>147</v>
      </c>
    </row>
    <row r="551" spans="2:65" s="294" customFormat="1" ht="22.5" customHeight="1" x14ac:dyDescent="0.3">
      <c r="B551" s="287"/>
      <c r="C551" s="288"/>
      <c r="D551" s="288"/>
      <c r="E551" s="289" t="s">
        <v>3</v>
      </c>
      <c r="F551" s="290" t="s">
        <v>546</v>
      </c>
      <c r="G551" s="291"/>
      <c r="H551" s="291"/>
      <c r="I551" s="291"/>
      <c r="J551" s="288"/>
      <c r="K551" s="292">
        <v>1.84</v>
      </c>
      <c r="L551" s="288"/>
      <c r="M551" s="288"/>
      <c r="N551" s="288"/>
      <c r="O551" s="288"/>
      <c r="P551" s="288"/>
      <c r="Q551" s="288"/>
      <c r="R551" s="293"/>
      <c r="T551" s="295"/>
      <c r="U551" s="288"/>
      <c r="V551" s="288"/>
      <c r="W551" s="288"/>
      <c r="X551" s="288"/>
      <c r="Y551" s="288"/>
      <c r="Z551" s="288"/>
      <c r="AA551" s="296"/>
      <c r="AT551" s="297" t="s">
        <v>155</v>
      </c>
      <c r="AU551" s="297" t="s">
        <v>86</v>
      </c>
      <c r="AV551" s="294" t="s">
        <v>86</v>
      </c>
      <c r="AW551" s="294" t="s">
        <v>32</v>
      </c>
      <c r="AX551" s="294" t="s">
        <v>77</v>
      </c>
      <c r="AY551" s="297" t="s">
        <v>147</v>
      </c>
    </row>
    <row r="552" spans="2:65" s="316" customFormat="1" ht="22.5" customHeight="1" x14ac:dyDescent="0.3">
      <c r="B552" s="309"/>
      <c r="C552" s="310"/>
      <c r="D552" s="310"/>
      <c r="E552" s="311" t="s">
        <v>3</v>
      </c>
      <c r="F552" s="312" t="s">
        <v>321</v>
      </c>
      <c r="G552" s="313"/>
      <c r="H552" s="313"/>
      <c r="I552" s="313"/>
      <c r="J552" s="310"/>
      <c r="K552" s="314">
        <v>234.94</v>
      </c>
      <c r="L552" s="310"/>
      <c r="M552" s="310"/>
      <c r="N552" s="310"/>
      <c r="O552" s="310"/>
      <c r="P552" s="310"/>
      <c r="Q552" s="310"/>
      <c r="R552" s="315"/>
      <c r="T552" s="317"/>
      <c r="U552" s="310"/>
      <c r="V552" s="310"/>
      <c r="W552" s="310"/>
      <c r="X552" s="310"/>
      <c r="Y552" s="310"/>
      <c r="Z552" s="310"/>
      <c r="AA552" s="318"/>
      <c r="AT552" s="319" t="s">
        <v>155</v>
      </c>
      <c r="AU552" s="319" t="s">
        <v>86</v>
      </c>
      <c r="AV552" s="316" t="s">
        <v>164</v>
      </c>
      <c r="AW552" s="316" t="s">
        <v>32</v>
      </c>
      <c r="AX552" s="316" t="s">
        <v>77</v>
      </c>
      <c r="AY552" s="319" t="s">
        <v>147</v>
      </c>
    </row>
    <row r="553" spans="2:65" s="305" customFormat="1" ht="22.5" customHeight="1" x14ac:dyDescent="0.3">
      <c r="B553" s="298"/>
      <c r="C553" s="299"/>
      <c r="D553" s="299"/>
      <c r="E553" s="300" t="s">
        <v>3</v>
      </c>
      <c r="F553" s="301" t="s">
        <v>157</v>
      </c>
      <c r="G553" s="302"/>
      <c r="H553" s="302"/>
      <c r="I553" s="302"/>
      <c r="J553" s="299"/>
      <c r="K553" s="303">
        <v>823.46299999999997</v>
      </c>
      <c r="L553" s="299"/>
      <c r="M553" s="299"/>
      <c r="N553" s="299"/>
      <c r="O553" s="299"/>
      <c r="P553" s="299"/>
      <c r="Q553" s="299"/>
      <c r="R553" s="304"/>
      <c r="T553" s="306"/>
      <c r="U553" s="299"/>
      <c r="V553" s="299"/>
      <c r="W553" s="299"/>
      <c r="X553" s="299"/>
      <c r="Y553" s="299"/>
      <c r="Z553" s="299"/>
      <c r="AA553" s="307"/>
      <c r="AT553" s="308" t="s">
        <v>155</v>
      </c>
      <c r="AU553" s="308" t="s">
        <v>86</v>
      </c>
      <c r="AV553" s="305" t="s">
        <v>152</v>
      </c>
      <c r="AW553" s="305" t="s">
        <v>32</v>
      </c>
      <c r="AX553" s="305" t="s">
        <v>33</v>
      </c>
      <c r="AY553" s="308" t="s">
        <v>147</v>
      </c>
    </row>
    <row r="554" spans="2:65" s="162" customFormat="1" ht="22.5" customHeight="1" x14ac:dyDescent="0.3">
      <c r="B554" s="163"/>
      <c r="C554" s="264" t="s">
        <v>547</v>
      </c>
      <c r="D554" s="264" t="s">
        <v>148</v>
      </c>
      <c r="E554" s="265" t="s">
        <v>548</v>
      </c>
      <c r="F554" s="266" t="s">
        <v>549</v>
      </c>
      <c r="G554" s="267"/>
      <c r="H554" s="267"/>
      <c r="I554" s="267"/>
      <c r="J554" s="268" t="s">
        <v>151</v>
      </c>
      <c r="K554" s="269">
        <v>3574.6869999999999</v>
      </c>
      <c r="L554" s="339"/>
      <c r="M554" s="340"/>
      <c r="N554" s="270">
        <f>ROUND(L554*K554,2)</f>
        <v>0</v>
      </c>
      <c r="O554" s="267"/>
      <c r="P554" s="267"/>
      <c r="Q554" s="267"/>
      <c r="R554" s="168"/>
      <c r="T554" s="271" t="s">
        <v>3</v>
      </c>
      <c r="U554" s="272" t="s">
        <v>42</v>
      </c>
      <c r="V554" s="273">
        <v>0.14000000000000001</v>
      </c>
      <c r="W554" s="273">
        <f>V554*K554</f>
        <v>500.45618000000002</v>
      </c>
      <c r="X554" s="273">
        <v>0</v>
      </c>
      <c r="Y554" s="273">
        <f>X554*K554</f>
        <v>0</v>
      </c>
      <c r="Z554" s="273">
        <v>0</v>
      </c>
      <c r="AA554" s="274">
        <f>Z554*K554</f>
        <v>0</v>
      </c>
      <c r="AR554" s="150" t="s">
        <v>152</v>
      </c>
      <c r="AT554" s="150" t="s">
        <v>148</v>
      </c>
      <c r="AU554" s="150" t="s">
        <v>86</v>
      </c>
      <c r="AY554" s="150" t="s">
        <v>147</v>
      </c>
      <c r="BE554" s="275">
        <f>IF(U554="základní",N554,0)</f>
        <v>0</v>
      </c>
      <c r="BF554" s="275">
        <f>IF(U554="snížená",N554,0)</f>
        <v>0</v>
      </c>
      <c r="BG554" s="275">
        <f>IF(U554="zákl. přenesená",N554,0)</f>
        <v>0</v>
      </c>
      <c r="BH554" s="275">
        <f>IF(U554="sníž. přenesená",N554,0)</f>
        <v>0</v>
      </c>
      <c r="BI554" s="275">
        <f>IF(U554="nulová",N554,0)</f>
        <v>0</v>
      </c>
      <c r="BJ554" s="150" t="s">
        <v>33</v>
      </c>
      <c r="BK554" s="275">
        <f>ROUND(L554*K554,2)</f>
        <v>0</v>
      </c>
      <c r="BL554" s="150" t="s">
        <v>152</v>
      </c>
      <c r="BM554" s="150" t="s">
        <v>550</v>
      </c>
    </row>
    <row r="555" spans="2:65" s="294" customFormat="1" ht="22.5" customHeight="1" x14ac:dyDescent="0.3">
      <c r="B555" s="287"/>
      <c r="C555" s="288"/>
      <c r="D555" s="288"/>
      <c r="E555" s="289" t="s">
        <v>3</v>
      </c>
      <c r="F555" s="321" t="s">
        <v>551</v>
      </c>
      <c r="G555" s="291"/>
      <c r="H555" s="291"/>
      <c r="I555" s="291"/>
      <c r="J555" s="288"/>
      <c r="K555" s="292">
        <v>100.624</v>
      </c>
      <c r="L555" s="288"/>
      <c r="M555" s="288"/>
      <c r="N555" s="288"/>
      <c r="O555" s="288"/>
      <c r="P555" s="288"/>
      <c r="Q555" s="288"/>
      <c r="R555" s="293"/>
      <c r="T555" s="295"/>
      <c r="U555" s="288"/>
      <c r="V555" s="288"/>
      <c r="W555" s="288"/>
      <c r="X555" s="288"/>
      <c r="Y555" s="288"/>
      <c r="Z555" s="288"/>
      <c r="AA555" s="296"/>
      <c r="AT555" s="297" t="s">
        <v>155</v>
      </c>
      <c r="AU555" s="297" t="s">
        <v>86</v>
      </c>
      <c r="AV555" s="294" t="s">
        <v>86</v>
      </c>
      <c r="AW555" s="294" t="s">
        <v>32</v>
      </c>
      <c r="AX555" s="294" t="s">
        <v>77</v>
      </c>
      <c r="AY555" s="297" t="s">
        <v>147</v>
      </c>
    </row>
    <row r="556" spans="2:65" s="316" customFormat="1" ht="22.5" customHeight="1" x14ac:dyDescent="0.3">
      <c r="B556" s="309"/>
      <c r="C556" s="310"/>
      <c r="D556" s="310"/>
      <c r="E556" s="311" t="s">
        <v>3</v>
      </c>
      <c r="F556" s="312" t="s">
        <v>552</v>
      </c>
      <c r="G556" s="313"/>
      <c r="H556" s="313"/>
      <c r="I556" s="313"/>
      <c r="J556" s="310"/>
      <c r="K556" s="314">
        <v>100.624</v>
      </c>
      <c r="L556" s="310"/>
      <c r="M556" s="310"/>
      <c r="N556" s="310"/>
      <c r="O556" s="310"/>
      <c r="P556" s="310"/>
      <c r="Q556" s="310"/>
      <c r="R556" s="315"/>
      <c r="T556" s="317"/>
      <c r="U556" s="310"/>
      <c r="V556" s="310"/>
      <c r="W556" s="310"/>
      <c r="X556" s="310"/>
      <c r="Y556" s="310"/>
      <c r="Z556" s="310"/>
      <c r="AA556" s="318"/>
      <c r="AT556" s="319" t="s">
        <v>155</v>
      </c>
      <c r="AU556" s="319" t="s">
        <v>86</v>
      </c>
      <c r="AV556" s="316" t="s">
        <v>164</v>
      </c>
      <c r="AW556" s="316" t="s">
        <v>32</v>
      </c>
      <c r="AX556" s="316" t="s">
        <v>77</v>
      </c>
      <c r="AY556" s="319" t="s">
        <v>147</v>
      </c>
    </row>
    <row r="557" spans="2:65" s="294" customFormat="1" ht="22.5" customHeight="1" x14ac:dyDescent="0.3">
      <c r="B557" s="287"/>
      <c r="C557" s="288"/>
      <c r="D557" s="288"/>
      <c r="E557" s="289" t="s">
        <v>3</v>
      </c>
      <c r="F557" s="290" t="s">
        <v>553</v>
      </c>
      <c r="G557" s="291"/>
      <c r="H557" s="291"/>
      <c r="I557" s="291"/>
      <c r="J557" s="288"/>
      <c r="K557" s="292">
        <v>3474.0630000000001</v>
      </c>
      <c r="L557" s="288"/>
      <c r="M557" s="288"/>
      <c r="N557" s="288"/>
      <c r="O557" s="288"/>
      <c r="P557" s="288"/>
      <c r="Q557" s="288"/>
      <c r="R557" s="293"/>
      <c r="T557" s="295"/>
      <c r="U557" s="288"/>
      <c r="V557" s="288"/>
      <c r="W557" s="288"/>
      <c r="X557" s="288"/>
      <c r="Y557" s="288"/>
      <c r="Z557" s="288"/>
      <c r="AA557" s="296"/>
      <c r="AT557" s="297" t="s">
        <v>155</v>
      </c>
      <c r="AU557" s="297" t="s">
        <v>86</v>
      </c>
      <c r="AV557" s="294" t="s">
        <v>86</v>
      </c>
      <c r="AW557" s="294" t="s">
        <v>32</v>
      </c>
      <c r="AX557" s="294" t="s">
        <v>77</v>
      </c>
      <c r="AY557" s="297" t="s">
        <v>147</v>
      </c>
    </row>
    <row r="558" spans="2:65" s="316" customFormat="1" ht="22.5" customHeight="1" x14ac:dyDescent="0.3">
      <c r="B558" s="309"/>
      <c r="C558" s="310"/>
      <c r="D558" s="310"/>
      <c r="E558" s="311" t="s">
        <v>3</v>
      </c>
      <c r="F558" s="312" t="s">
        <v>554</v>
      </c>
      <c r="G558" s="313"/>
      <c r="H558" s="313"/>
      <c r="I558" s="313"/>
      <c r="J558" s="310"/>
      <c r="K558" s="314">
        <v>3474.0630000000001</v>
      </c>
      <c r="L558" s="310"/>
      <c r="M558" s="310"/>
      <c r="N558" s="310"/>
      <c r="O558" s="310"/>
      <c r="P558" s="310"/>
      <c r="Q558" s="310"/>
      <c r="R558" s="315"/>
      <c r="T558" s="317"/>
      <c r="U558" s="310"/>
      <c r="V558" s="310"/>
      <c r="W558" s="310"/>
      <c r="X558" s="310"/>
      <c r="Y558" s="310"/>
      <c r="Z558" s="310"/>
      <c r="AA558" s="318"/>
      <c r="AT558" s="319" t="s">
        <v>155</v>
      </c>
      <c r="AU558" s="319" t="s">
        <v>86</v>
      </c>
      <c r="AV558" s="316" t="s">
        <v>164</v>
      </c>
      <c r="AW558" s="316" t="s">
        <v>32</v>
      </c>
      <c r="AX558" s="316" t="s">
        <v>77</v>
      </c>
      <c r="AY558" s="319" t="s">
        <v>147</v>
      </c>
    </row>
    <row r="559" spans="2:65" s="305" customFormat="1" ht="22.5" customHeight="1" x14ac:dyDescent="0.3">
      <c r="B559" s="298"/>
      <c r="C559" s="299"/>
      <c r="D559" s="299"/>
      <c r="E559" s="300" t="s">
        <v>3</v>
      </c>
      <c r="F559" s="301" t="s">
        <v>157</v>
      </c>
      <c r="G559" s="302"/>
      <c r="H559" s="302"/>
      <c r="I559" s="302"/>
      <c r="J559" s="299"/>
      <c r="K559" s="303">
        <v>3574.6869999999999</v>
      </c>
      <c r="L559" s="299"/>
      <c r="M559" s="299"/>
      <c r="N559" s="299"/>
      <c r="O559" s="299"/>
      <c r="P559" s="299"/>
      <c r="Q559" s="299"/>
      <c r="R559" s="304"/>
      <c r="T559" s="306"/>
      <c r="U559" s="299"/>
      <c r="V559" s="299"/>
      <c r="W559" s="299"/>
      <c r="X559" s="299"/>
      <c r="Y559" s="299"/>
      <c r="Z559" s="299"/>
      <c r="AA559" s="307"/>
      <c r="AT559" s="308" t="s">
        <v>155</v>
      </c>
      <c r="AU559" s="308" t="s">
        <v>86</v>
      </c>
      <c r="AV559" s="305" t="s">
        <v>152</v>
      </c>
      <c r="AW559" s="305" t="s">
        <v>32</v>
      </c>
      <c r="AX559" s="305" t="s">
        <v>33</v>
      </c>
      <c r="AY559" s="308" t="s">
        <v>147</v>
      </c>
    </row>
    <row r="560" spans="2:65" s="162" customFormat="1" ht="31.5" customHeight="1" x14ac:dyDescent="0.3">
      <c r="B560" s="163"/>
      <c r="C560" s="264" t="s">
        <v>555</v>
      </c>
      <c r="D560" s="264" t="s">
        <v>148</v>
      </c>
      <c r="E560" s="265" t="s">
        <v>556</v>
      </c>
      <c r="F560" s="266" t="s">
        <v>557</v>
      </c>
      <c r="G560" s="267"/>
      <c r="H560" s="267"/>
      <c r="I560" s="267"/>
      <c r="J560" s="268" t="s">
        <v>151</v>
      </c>
      <c r="K560" s="269">
        <v>443.95299999999997</v>
      </c>
      <c r="L560" s="339"/>
      <c r="M560" s="340"/>
      <c r="N560" s="270">
        <f>ROUND(L560*K560,2)</f>
        <v>0</v>
      </c>
      <c r="O560" s="267"/>
      <c r="P560" s="267"/>
      <c r="Q560" s="267"/>
      <c r="R560" s="168"/>
      <c r="T560" s="271" t="s">
        <v>3</v>
      </c>
      <c r="U560" s="272" t="s">
        <v>42</v>
      </c>
      <c r="V560" s="273">
        <v>7.0000000000000007E-2</v>
      </c>
      <c r="W560" s="273">
        <f>V560*K560</f>
        <v>31.076710000000002</v>
      </c>
      <c r="X560" s="273">
        <v>0</v>
      </c>
      <c r="Y560" s="273">
        <f>X560*K560</f>
        <v>0</v>
      </c>
      <c r="Z560" s="273">
        <v>0</v>
      </c>
      <c r="AA560" s="274">
        <f>Z560*K560</f>
        <v>0</v>
      </c>
      <c r="AR560" s="150" t="s">
        <v>152</v>
      </c>
      <c r="AT560" s="150" t="s">
        <v>148</v>
      </c>
      <c r="AU560" s="150" t="s">
        <v>86</v>
      </c>
      <c r="AY560" s="150" t="s">
        <v>147</v>
      </c>
      <c r="BE560" s="275">
        <f>IF(U560="základní",N560,0)</f>
        <v>0</v>
      </c>
      <c r="BF560" s="275">
        <f>IF(U560="snížená",N560,0)</f>
        <v>0</v>
      </c>
      <c r="BG560" s="275">
        <f>IF(U560="zákl. přenesená",N560,0)</f>
        <v>0</v>
      </c>
      <c r="BH560" s="275">
        <f>IF(U560="sníž. přenesená",N560,0)</f>
        <v>0</v>
      </c>
      <c r="BI560" s="275">
        <f>IF(U560="nulová",N560,0)</f>
        <v>0</v>
      </c>
      <c r="BJ560" s="150" t="s">
        <v>33</v>
      </c>
      <c r="BK560" s="275">
        <f>ROUND(L560*K560,2)</f>
        <v>0</v>
      </c>
      <c r="BL560" s="150" t="s">
        <v>152</v>
      </c>
      <c r="BM560" s="150" t="s">
        <v>558</v>
      </c>
    </row>
    <row r="561" spans="2:65" s="294" customFormat="1" ht="22.5" customHeight="1" x14ac:dyDescent="0.3">
      <c r="B561" s="287"/>
      <c r="C561" s="288"/>
      <c r="D561" s="288"/>
      <c r="E561" s="289" t="s">
        <v>3</v>
      </c>
      <c r="F561" s="321" t="s">
        <v>349</v>
      </c>
      <c r="G561" s="291"/>
      <c r="H561" s="291"/>
      <c r="I561" s="291"/>
      <c r="J561" s="288"/>
      <c r="K561" s="292">
        <v>106.65</v>
      </c>
      <c r="L561" s="288"/>
      <c r="M561" s="288"/>
      <c r="N561" s="288"/>
      <c r="O561" s="288"/>
      <c r="P561" s="288"/>
      <c r="Q561" s="288"/>
      <c r="R561" s="293"/>
      <c r="T561" s="295"/>
      <c r="U561" s="288"/>
      <c r="V561" s="288"/>
      <c r="W561" s="288"/>
      <c r="X561" s="288"/>
      <c r="Y561" s="288"/>
      <c r="Z561" s="288"/>
      <c r="AA561" s="296"/>
      <c r="AT561" s="297" t="s">
        <v>155</v>
      </c>
      <c r="AU561" s="297" t="s">
        <v>86</v>
      </c>
      <c r="AV561" s="294" t="s">
        <v>86</v>
      </c>
      <c r="AW561" s="294" t="s">
        <v>32</v>
      </c>
      <c r="AX561" s="294" t="s">
        <v>77</v>
      </c>
      <c r="AY561" s="297" t="s">
        <v>147</v>
      </c>
    </row>
    <row r="562" spans="2:65" s="294" customFormat="1" ht="22.5" customHeight="1" x14ac:dyDescent="0.3">
      <c r="B562" s="287"/>
      <c r="C562" s="288"/>
      <c r="D562" s="288"/>
      <c r="E562" s="289" t="s">
        <v>3</v>
      </c>
      <c r="F562" s="290" t="s">
        <v>350</v>
      </c>
      <c r="G562" s="291"/>
      <c r="H562" s="291"/>
      <c r="I562" s="291"/>
      <c r="J562" s="288"/>
      <c r="K562" s="292">
        <v>120</v>
      </c>
      <c r="L562" s="288"/>
      <c r="M562" s="288"/>
      <c r="N562" s="288"/>
      <c r="O562" s="288"/>
      <c r="P562" s="288"/>
      <c r="Q562" s="288"/>
      <c r="R562" s="293"/>
      <c r="T562" s="295"/>
      <c r="U562" s="288"/>
      <c r="V562" s="288"/>
      <c r="W562" s="288"/>
      <c r="X562" s="288"/>
      <c r="Y562" s="288"/>
      <c r="Z562" s="288"/>
      <c r="AA562" s="296"/>
      <c r="AT562" s="297" t="s">
        <v>155</v>
      </c>
      <c r="AU562" s="297" t="s">
        <v>86</v>
      </c>
      <c r="AV562" s="294" t="s">
        <v>86</v>
      </c>
      <c r="AW562" s="294" t="s">
        <v>32</v>
      </c>
      <c r="AX562" s="294" t="s">
        <v>77</v>
      </c>
      <c r="AY562" s="297" t="s">
        <v>147</v>
      </c>
    </row>
    <row r="563" spans="2:65" s="294" customFormat="1" ht="22.5" customHeight="1" x14ac:dyDescent="0.3">
      <c r="B563" s="287"/>
      <c r="C563" s="288"/>
      <c r="D563" s="288"/>
      <c r="E563" s="289" t="s">
        <v>3</v>
      </c>
      <c r="F563" s="290" t="s">
        <v>351</v>
      </c>
      <c r="G563" s="291"/>
      <c r="H563" s="291"/>
      <c r="I563" s="291"/>
      <c r="J563" s="288"/>
      <c r="K563" s="292">
        <v>-1.8</v>
      </c>
      <c r="L563" s="288"/>
      <c r="M563" s="288"/>
      <c r="N563" s="288"/>
      <c r="O563" s="288"/>
      <c r="P563" s="288"/>
      <c r="Q563" s="288"/>
      <c r="R563" s="293"/>
      <c r="T563" s="295"/>
      <c r="U563" s="288"/>
      <c r="V563" s="288"/>
      <c r="W563" s="288"/>
      <c r="X563" s="288"/>
      <c r="Y563" s="288"/>
      <c r="Z563" s="288"/>
      <c r="AA563" s="296"/>
      <c r="AT563" s="297" t="s">
        <v>155</v>
      </c>
      <c r="AU563" s="297" t="s">
        <v>86</v>
      </c>
      <c r="AV563" s="294" t="s">
        <v>86</v>
      </c>
      <c r="AW563" s="294" t="s">
        <v>32</v>
      </c>
      <c r="AX563" s="294" t="s">
        <v>77</v>
      </c>
      <c r="AY563" s="297" t="s">
        <v>147</v>
      </c>
    </row>
    <row r="564" spans="2:65" s="294" customFormat="1" ht="22.5" customHeight="1" x14ac:dyDescent="0.3">
      <c r="B564" s="287"/>
      <c r="C564" s="288"/>
      <c r="D564" s="288"/>
      <c r="E564" s="289" t="s">
        <v>3</v>
      </c>
      <c r="F564" s="290" t="s">
        <v>352</v>
      </c>
      <c r="G564" s="291"/>
      <c r="H564" s="291"/>
      <c r="I564" s="291"/>
      <c r="J564" s="288"/>
      <c r="K564" s="292">
        <v>-7.56</v>
      </c>
      <c r="L564" s="288"/>
      <c r="M564" s="288"/>
      <c r="N564" s="288"/>
      <c r="O564" s="288"/>
      <c r="P564" s="288"/>
      <c r="Q564" s="288"/>
      <c r="R564" s="293"/>
      <c r="T564" s="295"/>
      <c r="U564" s="288"/>
      <c r="V564" s="288"/>
      <c r="W564" s="288"/>
      <c r="X564" s="288"/>
      <c r="Y564" s="288"/>
      <c r="Z564" s="288"/>
      <c r="AA564" s="296"/>
      <c r="AT564" s="297" t="s">
        <v>155</v>
      </c>
      <c r="AU564" s="297" t="s">
        <v>86</v>
      </c>
      <c r="AV564" s="294" t="s">
        <v>86</v>
      </c>
      <c r="AW564" s="294" t="s">
        <v>32</v>
      </c>
      <c r="AX564" s="294" t="s">
        <v>77</v>
      </c>
      <c r="AY564" s="297" t="s">
        <v>147</v>
      </c>
    </row>
    <row r="565" spans="2:65" s="294" customFormat="1" ht="22.5" customHeight="1" x14ac:dyDescent="0.3">
      <c r="B565" s="287"/>
      <c r="C565" s="288"/>
      <c r="D565" s="288"/>
      <c r="E565" s="289" t="s">
        <v>3</v>
      </c>
      <c r="F565" s="290" t="s">
        <v>353</v>
      </c>
      <c r="G565" s="291"/>
      <c r="H565" s="291"/>
      <c r="I565" s="291"/>
      <c r="J565" s="288"/>
      <c r="K565" s="292">
        <v>-9.9</v>
      </c>
      <c r="L565" s="288"/>
      <c r="M565" s="288"/>
      <c r="N565" s="288"/>
      <c r="O565" s="288"/>
      <c r="P565" s="288"/>
      <c r="Q565" s="288"/>
      <c r="R565" s="293"/>
      <c r="T565" s="295"/>
      <c r="U565" s="288"/>
      <c r="V565" s="288"/>
      <c r="W565" s="288"/>
      <c r="X565" s="288"/>
      <c r="Y565" s="288"/>
      <c r="Z565" s="288"/>
      <c r="AA565" s="296"/>
      <c r="AT565" s="297" t="s">
        <v>155</v>
      </c>
      <c r="AU565" s="297" t="s">
        <v>86</v>
      </c>
      <c r="AV565" s="294" t="s">
        <v>86</v>
      </c>
      <c r="AW565" s="294" t="s">
        <v>32</v>
      </c>
      <c r="AX565" s="294" t="s">
        <v>77</v>
      </c>
      <c r="AY565" s="297" t="s">
        <v>147</v>
      </c>
    </row>
    <row r="566" spans="2:65" s="294" customFormat="1" ht="22.5" customHeight="1" x14ac:dyDescent="0.3">
      <c r="B566" s="287"/>
      <c r="C566" s="288"/>
      <c r="D566" s="288"/>
      <c r="E566" s="289" t="s">
        <v>3</v>
      </c>
      <c r="F566" s="290" t="s">
        <v>354</v>
      </c>
      <c r="G566" s="291"/>
      <c r="H566" s="291"/>
      <c r="I566" s="291"/>
      <c r="J566" s="288"/>
      <c r="K566" s="292">
        <v>-3.4</v>
      </c>
      <c r="L566" s="288"/>
      <c r="M566" s="288"/>
      <c r="N566" s="288"/>
      <c r="O566" s="288"/>
      <c r="P566" s="288"/>
      <c r="Q566" s="288"/>
      <c r="R566" s="293"/>
      <c r="T566" s="295"/>
      <c r="U566" s="288"/>
      <c r="V566" s="288"/>
      <c r="W566" s="288"/>
      <c r="X566" s="288"/>
      <c r="Y566" s="288"/>
      <c r="Z566" s="288"/>
      <c r="AA566" s="296"/>
      <c r="AT566" s="297" t="s">
        <v>155</v>
      </c>
      <c r="AU566" s="297" t="s">
        <v>86</v>
      </c>
      <c r="AV566" s="294" t="s">
        <v>86</v>
      </c>
      <c r="AW566" s="294" t="s">
        <v>32</v>
      </c>
      <c r="AX566" s="294" t="s">
        <v>77</v>
      </c>
      <c r="AY566" s="297" t="s">
        <v>147</v>
      </c>
    </row>
    <row r="567" spans="2:65" s="316" customFormat="1" ht="22.5" customHeight="1" x14ac:dyDescent="0.3">
      <c r="B567" s="309"/>
      <c r="C567" s="310"/>
      <c r="D567" s="310"/>
      <c r="E567" s="311" t="s">
        <v>3</v>
      </c>
      <c r="F567" s="312" t="s">
        <v>301</v>
      </c>
      <c r="G567" s="313"/>
      <c r="H567" s="313"/>
      <c r="I567" s="313"/>
      <c r="J567" s="310"/>
      <c r="K567" s="314">
        <v>203.99</v>
      </c>
      <c r="L567" s="310"/>
      <c r="M567" s="310"/>
      <c r="N567" s="310"/>
      <c r="O567" s="310"/>
      <c r="P567" s="310"/>
      <c r="Q567" s="310"/>
      <c r="R567" s="315"/>
      <c r="T567" s="317"/>
      <c r="U567" s="310"/>
      <c r="V567" s="310"/>
      <c r="W567" s="310"/>
      <c r="X567" s="310"/>
      <c r="Y567" s="310"/>
      <c r="Z567" s="310"/>
      <c r="AA567" s="318"/>
      <c r="AT567" s="319" t="s">
        <v>155</v>
      </c>
      <c r="AU567" s="319" t="s">
        <v>86</v>
      </c>
      <c r="AV567" s="316" t="s">
        <v>164</v>
      </c>
      <c r="AW567" s="316" t="s">
        <v>32</v>
      </c>
      <c r="AX567" s="316" t="s">
        <v>77</v>
      </c>
      <c r="AY567" s="319" t="s">
        <v>147</v>
      </c>
    </row>
    <row r="568" spans="2:65" s="294" customFormat="1" ht="31.5" customHeight="1" x14ac:dyDescent="0.3">
      <c r="B568" s="287"/>
      <c r="C568" s="288"/>
      <c r="D568" s="288"/>
      <c r="E568" s="289" t="s">
        <v>3</v>
      </c>
      <c r="F568" s="290" t="s">
        <v>369</v>
      </c>
      <c r="G568" s="291"/>
      <c r="H568" s="291"/>
      <c r="I568" s="291"/>
      <c r="J568" s="288"/>
      <c r="K568" s="292">
        <v>239.96299999999999</v>
      </c>
      <c r="L568" s="288"/>
      <c r="M568" s="288"/>
      <c r="N568" s="288"/>
      <c r="O568" s="288"/>
      <c r="P568" s="288"/>
      <c r="Q568" s="288"/>
      <c r="R568" s="293"/>
      <c r="T568" s="295"/>
      <c r="U568" s="288"/>
      <c r="V568" s="288"/>
      <c r="W568" s="288"/>
      <c r="X568" s="288"/>
      <c r="Y568" s="288"/>
      <c r="Z568" s="288"/>
      <c r="AA568" s="296"/>
      <c r="AT568" s="297" t="s">
        <v>155</v>
      </c>
      <c r="AU568" s="297" t="s">
        <v>86</v>
      </c>
      <c r="AV568" s="294" t="s">
        <v>86</v>
      </c>
      <c r="AW568" s="294" t="s">
        <v>32</v>
      </c>
      <c r="AX568" s="294" t="s">
        <v>77</v>
      </c>
      <c r="AY568" s="297" t="s">
        <v>147</v>
      </c>
    </row>
    <row r="569" spans="2:65" s="316" customFormat="1" ht="22.5" customHeight="1" x14ac:dyDescent="0.3">
      <c r="B569" s="309"/>
      <c r="C569" s="310"/>
      <c r="D569" s="310"/>
      <c r="E569" s="311" t="s">
        <v>3</v>
      </c>
      <c r="F569" s="312" t="s">
        <v>321</v>
      </c>
      <c r="G569" s="313"/>
      <c r="H569" s="313"/>
      <c r="I569" s="313"/>
      <c r="J569" s="310"/>
      <c r="K569" s="314">
        <v>239.96299999999999</v>
      </c>
      <c r="L569" s="310"/>
      <c r="M569" s="310"/>
      <c r="N569" s="310"/>
      <c r="O569" s="310"/>
      <c r="P569" s="310"/>
      <c r="Q569" s="310"/>
      <c r="R569" s="315"/>
      <c r="T569" s="317"/>
      <c r="U569" s="310"/>
      <c r="V569" s="310"/>
      <c r="W569" s="310"/>
      <c r="X569" s="310"/>
      <c r="Y569" s="310"/>
      <c r="Z569" s="310"/>
      <c r="AA569" s="318"/>
      <c r="AT569" s="319" t="s">
        <v>155</v>
      </c>
      <c r="AU569" s="319" t="s">
        <v>86</v>
      </c>
      <c r="AV569" s="316" t="s">
        <v>164</v>
      </c>
      <c r="AW569" s="316" t="s">
        <v>32</v>
      </c>
      <c r="AX569" s="316" t="s">
        <v>77</v>
      </c>
      <c r="AY569" s="319" t="s">
        <v>147</v>
      </c>
    </row>
    <row r="570" spans="2:65" s="305" customFormat="1" ht="22.5" customHeight="1" x14ac:dyDescent="0.3">
      <c r="B570" s="298"/>
      <c r="C570" s="299"/>
      <c r="D570" s="299"/>
      <c r="E570" s="300" t="s">
        <v>3</v>
      </c>
      <c r="F570" s="301" t="s">
        <v>157</v>
      </c>
      <c r="G570" s="302"/>
      <c r="H570" s="302"/>
      <c r="I570" s="302"/>
      <c r="J570" s="299"/>
      <c r="K570" s="303">
        <v>443.95299999999997</v>
      </c>
      <c r="L570" s="299"/>
      <c r="M570" s="299"/>
      <c r="N570" s="299"/>
      <c r="O570" s="299"/>
      <c r="P570" s="299"/>
      <c r="Q570" s="299"/>
      <c r="R570" s="304"/>
      <c r="T570" s="306"/>
      <c r="U570" s="299"/>
      <c r="V570" s="299"/>
      <c r="W570" s="299"/>
      <c r="X570" s="299"/>
      <c r="Y570" s="299"/>
      <c r="Z570" s="299"/>
      <c r="AA570" s="307"/>
      <c r="AT570" s="308" t="s">
        <v>155</v>
      </c>
      <c r="AU570" s="308" t="s">
        <v>86</v>
      </c>
      <c r="AV570" s="305" t="s">
        <v>152</v>
      </c>
      <c r="AW570" s="305" t="s">
        <v>32</v>
      </c>
      <c r="AX570" s="305" t="s">
        <v>33</v>
      </c>
      <c r="AY570" s="308" t="s">
        <v>147</v>
      </c>
    </row>
    <row r="571" spans="2:65" s="162" customFormat="1" ht="31.5" customHeight="1" x14ac:dyDescent="0.3">
      <c r="B571" s="163"/>
      <c r="C571" s="264" t="s">
        <v>559</v>
      </c>
      <c r="D571" s="264" t="s">
        <v>148</v>
      </c>
      <c r="E571" s="265" t="s">
        <v>560</v>
      </c>
      <c r="F571" s="266" t="s">
        <v>561</v>
      </c>
      <c r="G571" s="267"/>
      <c r="H571" s="267"/>
      <c r="I571" s="267"/>
      <c r="J571" s="268" t="s">
        <v>151</v>
      </c>
      <c r="K571" s="269">
        <v>105.762</v>
      </c>
      <c r="L571" s="339"/>
      <c r="M571" s="340"/>
      <c r="N571" s="270">
        <f>ROUND(L571*K571,2)</f>
        <v>0</v>
      </c>
      <c r="O571" s="267"/>
      <c r="P571" s="267"/>
      <c r="Q571" s="267"/>
      <c r="R571" s="168"/>
      <c r="T571" s="271" t="s">
        <v>3</v>
      </c>
      <c r="U571" s="272" t="s">
        <v>42</v>
      </c>
      <c r="V571" s="273">
        <v>0.30299999999999999</v>
      </c>
      <c r="W571" s="273">
        <f>V571*K571</f>
        <v>32.045885999999996</v>
      </c>
      <c r="X571" s="273">
        <v>9.8680000000000004E-2</v>
      </c>
      <c r="Y571" s="273">
        <f>X571*K571</f>
        <v>10.43659416</v>
      </c>
      <c r="Z571" s="273">
        <v>0</v>
      </c>
      <c r="AA571" s="274">
        <f>Z571*K571</f>
        <v>0</v>
      </c>
      <c r="AR571" s="150" t="s">
        <v>152</v>
      </c>
      <c r="AT571" s="150" t="s">
        <v>148</v>
      </c>
      <c r="AU571" s="150" t="s">
        <v>86</v>
      </c>
      <c r="AY571" s="150" t="s">
        <v>147</v>
      </c>
      <c r="BE571" s="275">
        <f>IF(U571="základní",N571,0)</f>
        <v>0</v>
      </c>
      <c r="BF571" s="275">
        <f>IF(U571="snížená",N571,0)</f>
        <v>0</v>
      </c>
      <c r="BG571" s="275">
        <f>IF(U571="zákl. přenesená",N571,0)</f>
        <v>0</v>
      </c>
      <c r="BH571" s="275">
        <f>IF(U571="sníž. přenesená",N571,0)</f>
        <v>0</v>
      </c>
      <c r="BI571" s="275">
        <f>IF(U571="nulová",N571,0)</f>
        <v>0</v>
      </c>
      <c r="BJ571" s="150" t="s">
        <v>33</v>
      </c>
      <c r="BK571" s="275">
        <f>ROUND(L571*K571,2)</f>
        <v>0</v>
      </c>
      <c r="BL571" s="150" t="s">
        <v>152</v>
      </c>
      <c r="BM571" s="150" t="s">
        <v>562</v>
      </c>
    </row>
    <row r="572" spans="2:65" s="294" customFormat="1" ht="22.5" customHeight="1" x14ac:dyDescent="0.3">
      <c r="B572" s="287"/>
      <c r="C572" s="288"/>
      <c r="D572" s="288"/>
      <c r="E572" s="289" t="s">
        <v>3</v>
      </c>
      <c r="F572" s="321" t="s">
        <v>214</v>
      </c>
      <c r="G572" s="291"/>
      <c r="H572" s="291"/>
      <c r="I572" s="291"/>
      <c r="J572" s="288"/>
      <c r="K572" s="292">
        <v>28.6</v>
      </c>
      <c r="L572" s="288"/>
      <c r="M572" s="288"/>
      <c r="N572" s="288"/>
      <c r="O572" s="288"/>
      <c r="P572" s="288"/>
      <c r="Q572" s="288"/>
      <c r="R572" s="293"/>
      <c r="T572" s="295"/>
      <c r="U572" s="288"/>
      <c r="V572" s="288"/>
      <c r="W572" s="288"/>
      <c r="X572" s="288"/>
      <c r="Y572" s="288"/>
      <c r="Z572" s="288"/>
      <c r="AA572" s="296"/>
      <c r="AT572" s="297" t="s">
        <v>155</v>
      </c>
      <c r="AU572" s="297" t="s">
        <v>86</v>
      </c>
      <c r="AV572" s="294" t="s">
        <v>86</v>
      </c>
      <c r="AW572" s="294" t="s">
        <v>32</v>
      </c>
      <c r="AX572" s="294" t="s">
        <v>77</v>
      </c>
      <c r="AY572" s="297" t="s">
        <v>147</v>
      </c>
    </row>
    <row r="573" spans="2:65" s="294" customFormat="1" ht="22.5" customHeight="1" x14ac:dyDescent="0.3">
      <c r="B573" s="287"/>
      <c r="C573" s="288"/>
      <c r="D573" s="288"/>
      <c r="E573" s="289" t="s">
        <v>3</v>
      </c>
      <c r="F573" s="290" t="s">
        <v>215</v>
      </c>
      <c r="G573" s="291"/>
      <c r="H573" s="291"/>
      <c r="I573" s="291"/>
      <c r="J573" s="288"/>
      <c r="K573" s="292">
        <v>24.736000000000001</v>
      </c>
      <c r="L573" s="288"/>
      <c r="M573" s="288"/>
      <c r="N573" s="288"/>
      <c r="O573" s="288"/>
      <c r="P573" s="288"/>
      <c r="Q573" s="288"/>
      <c r="R573" s="293"/>
      <c r="T573" s="295"/>
      <c r="U573" s="288"/>
      <c r="V573" s="288"/>
      <c r="W573" s="288"/>
      <c r="X573" s="288"/>
      <c r="Y573" s="288"/>
      <c r="Z573" s="288"/>
      <c r="AA573" s="296"/>
      <c r="AT573" s="297" t="s">
        <v>155</v>
      </c>
      <c r="AU573" s="297" t="s">
        <v>86</v>
      </c>
      <c r="AV573" s="294" t="s">
        <v>86</v>
      </c>
      <c r="AW573" s="294" t="s">
        <v>32</v>
      </c>
      <c r="AX573" s="294" t="s">
        <v>77</v>
      </c>
      <c r="AY573" s="297" t="s">
        <v>147</v>
      </c>
    </row>
    <row r="574" spans="2:65" s="294" customFormat="1" ht="22.5" customHeight="1" x14ac:dyDescent="0.3">
      <c r="B574" s="287"/>
      <c r="C574" s="288"/>
      <c r="D574" s="288"/>
      <c r="E574" s="289" t="s">
        <v>3</v>
      </c>
      <c r="F574" s="290" t="s">
        <v>563</v>
      </c>
      <c r="G574" s="291"/>
      <c r="H574" s="291"/>
      <c r="I574" s="291"/>
      <c r="J574" s="288"/>
      <c r="K574" s="292">
        <v>36</v>
      </c>
      <c r="L574" s="288"/>
      <c r="M574" s="288"/>
      <c r="N574" s="288"/>
      <c r="O574" s="288"/>
      <c r="P574" s="288"/>
      <c r="Q574" s="288"/>
      <c r="R574" s="293"/>
      <c r="T574" s="295"/>
      <c r="U574" s="288"/>
      <c r="V574" s="288"/>
      <c r="W574" s="288"/>
      <c r="X574" s="288"/>
      <c r="Y574" s="288"/>
      <c r="Z574" s="288"/>
      <c r="AA574" s="296"/>
      <c r="AT574" s="297" t="s">
        <v>155</v>
      </c>
      <c r="AU574" s="297" t="s">
        <v>86</v>
      </c>
      <c r="AV574" s="294" t="s">
        <v>86</v>
      </c>
      <c r="AW574" s="294" t="s">
        <v>32</v>
      </c>
      <c r="AX574" s="294" t="s">
        <v>77</v>
      </c>
      <c r="AY574" s="297" t="s">
        <v>147</v>
      </c>
    </row>
    <row r="575" spans="2:65" s="294" customFormat="1" ht="22.5" customHeight="1" x14ac:dyDescent="0.3">
      <c r="B575" s="287"/>
      <c r="C575" s="288"/>
      <c r="D575" s="288"/>
      <c r="E575" s="289" t="s">
        <v>3</v>
      </c>
      <c r="F575" s="290" t="s">
        <v>564</v>
      </c>
      <c r="G575" s="291"/>
      <c r="H575" s="291"/>
      <c r="I575" s="291"/>
      <c r="J575" s="288"/>
      <c r="K575" s="292">
        <v>11.288</v>
      </c>
      <c r="L575" s="288"/>
      <c r="M575" s="288"/>
      <c r="N575" s="288"/>
      <c r="O575" s="288"/>
      <c r="P575" s="288"/>
      <c r="Q575" s="288"/>
      <c r="R575" s="293"/>
      <c r="T575" s="295"/>
      <c r="U575" s="288"/>
      <c r="V575" s="288"/>
      <c r="W575" s="288"/>
      <c r="X575" s="288"/>
      <c r="Y575" s="288"/>
      <c r="Z575" s="288"/>
      <c r="AA575" s="296"/>
      <c r="AT575" s="297" t="s">
        <v>155</v>
      </c>
      <c r="AU575" s="297" t="s">
        <v>86</v>
      </c>
      <c r="AV575" s="294" t="s">
        <v>86</v>
      </c>
      <c r="AW575" s="294" t="s">
        <v>32</v>
      </c>
      <c r="AX575" s="294" t="s">
        <v>77</v>
      </c>
      <c r="AY575" s="297" t="s">
        <v>147</v>
      </c>
    </row>
    <row r="576" spans="2:65" s="294" customFormat="1" ht="22.5" customHeight="1" x14ac:dyDescent="0.3">
      <c r="B576" s="287"/>
      <c r="C576" s="288"/>
      <c r="D576" s="288"/>
      <c r="E576" s="289" t="s">
        <v>3</v>
      </c>
      <c r="F576" s="290" t="s">
        <v>565</v>
      </c>
      <c r="G576" s="291"/>
      <c r="H576" s="291"/>
      <c r="I576" s="291"/>
      <c r="J576" s="288"/>
      <c r="K576" s="292">
        <v>5.1379999999999999</v>
      </c>
      <c r="L576" s="288"/>
      <c r="M576" s="288"/>
      <c r="N576" s="288"/>
      <c r="O576" s="288"/>
      <c r="P576" s="288"/>
      <c r="Q576" s="288"/>
      <c r="R576" s="293"/>
      <c r="T576" s="295"/>
      <c r="U576" s="288"/>
      <c r="V576" s="288"/>
      <c r="W576" s="288"/>
      <c r="X576" s="288"/>
      <c r="Y576" s="288"/>
      <c r="Z576" s="288"/>
      <c r="AA576" s="296"/>
      <c r="AT576" s="297" t="s">
        <v>155</v>
      </c>
      <c r="AU576" s="297" t="s">
        <v>86</v>
      </c>
      <c r="AV576" s="294" t="s">
        <v>86</v>
      </c>
      <c r="AW576" s="294" t="s">
        <v>32</v>
      </c>
      <c r="AX576" s="294" t="s">
        <v>77</v>
      </c>
      <c r="AY576" s="297" t="s">
        <v>147</v>
      </c>
    </row>
    <row r="577" spans="2:65" s="305" customFormat="1" ht="22.5" customHeight="1" x14ac:dyDescent="0.3">
      <c r="B577" s="298"/>
      <c r="C577" s="299"/>
      <c r="D577" s="299"/>
      <c r="E577" s="300" t="s">
        <v>3</v>
      </c>
      <c r="F577" s="301" t="s">
        <v>157</v>
      </c>
      <c r="G577" s="302"/>
      <c r="H577" s="302"/>
      <c r="I577" s="302"/>
      <c r="J577" s="299"/>
      <c r="K577" s="303">
        <v>105.762</v>
      </c>
      <c r="L577" s="299"/>
      <c r="M577" s="299"/>
      <c r="N577" s="299"/>
      <c r="O577" s="299"/>
      <c r="P577" s="299"/>
      <c r="Q577" s="299"/>
      <c r="R577" s="304"/>
      <c r="T577" s="306"/>
      <c r="U577" s="299"/>
      <c r="V577" s="299"/>
      <c r="W577" s="299"/>
      <c r="X577" s="299"/>
      <c r="Y577" s="299"/>
      <c r="Z577" s="299"/>
      <c r="AA577" s="307"/>
      <c r="AT577" s="308" t="s">
        <v>155</v>
      </c>
      <c r="AU577" s="308" t="s">
        <v>86</v>
      </c>
      <c r="AV577" s="305" t="s">
        <v>152</v>
      </c>
      <c r="AW577" s="305" t="s">
        <v>32</v>
      </c>
      <c r="AX577" s="305" t="s">
        <v>33</v>
      </c>
      <c r="AY577" s="308" t="s">
        <v>147</v>
      </c>
    </row>
    <row r="578" spans="2:65" s="162" customFormat="1" ht="22.5" customHeight="1" x14ac:dyDescent="0.3">
      <c r="B578" s="163"/>
      <c r="C578" s="264" t="s">
        <v>566</v>
      </c>
      <c r="D578" s="264" t="s">
        <v>148</v>
      </c>
      <c r="E578" s="265" t="s">
        <v>567</v>
      </c>
      <c r="F578" s="266" t="s">
        <v>568</v>
      </c>
      <c r="G578" s="267"/>
      <c r="H578" s="267"/>
      <c r="I578" s="267"/>
      <c r="J578" s="268" t="s">
        <v>151</v>
      </c>
      <c r="K578" s="269">
        <v>105.762</v>
      </c>
      <c r="L578" s="339"/>
      <c r="M578" s="340"/>
      <c r="N578" s="270">
        <f>ROUND(L578*K578,2)</f>
        <v>0</v>
      </c>
      <c r="O578" s="267"/>
      <c r="P578" s="267"/>
      <c r="Q578" s="267"/>
      <c r="R578" s="168"/>
      <c r="T578" s="271" t="s">
        <v>3</v>
      </c>
      <c r="U578" s="272" t="s">
        <v>42</v>
      </c>
      <c r="V578" s="273">
        <v>0.109</v>
      </c>
      <c r="W578" s="273">
        <f>V578*K578</f>
        <v>11.528058</v>
      </c>
      <c r="X578" s="273">
        <v>1E-3</v>
      </c>
      <c r="Y578" s="273">
        <f>X578*K578</f>
        <v>0.10576200000000001</v>
      </c>
      <c r="Z578" s="273">
        <v>0</v>
      </c>
      <c r="AA578" s="274">
        <f>Z578*K578</f>
        <v>0</v>
      </c>
      <c r="AR578" s="150" t="s">
        <v>152</v>
      </c>
      <c r="AT578" s="150" t="s">
        <v>148</v>
      </c>
      <c r="AU578" s="150" t="s">
        <v>86</v>
      </c>
      <c r="AY578" s="150" t="s">
        <v>147</v>
      </c>
      <c r="BE578" s="275">
        <f>IF(U578="základní",N578,0)</f>
        <v>0</v>
      </c>
      <c r="BF578" s="275">
        <f>IF(U578="snížená",N578,0)</f>
        <v>0</v>
      </c>
      <c r="BG578" s="275">
        <f>IF(U578="zákl. přenesená",N578,0)</f>
        <v>0</v>
      </c>
      <c r="BH578" s="275">
        <f>IF(U578="sníž. přenesená",N578,0)</f>
        <v>0</v>
      </c>
      <c r="BI578" s="275">
        <f>IF(U578="nulová",N578,0)</f>
        <v>0</v>
      </c>
      <c r="BJ578" s="150" t="s">
        <v>33</v>
      </c>
      <c r="BK578" s="275">
        <f>ROUND(L578*K578,2)</f>
        <v>0</v>
      </c>
      <c r="BL578" s="150" t="s">
        <v>152</v>
      </c>
      <c r="BM578" s="150" t="s">
        <v>569</v>
      </c>
    </row>
    <row r="579" spans="2:65" s="162" customFormat="1" ht="22.5" customHeight="1" x14ac:dyDescent="0.3">
      <c r="B579" s="163"/>
      <c r="C579" s="264" t="s">
        <v>570</v>
      </c>
      <c r="D579" s="264" t="s">
        <v>148</v>
      </c>
      <c r="E579" s="265" t="s">
        <v>571</v>
      </c>
      <c r="F579" s="266" t="s">
        <v>572</v>
      </c>
      <c r="G579" s="267"/>
      <c r="H579" s="267"/>
      <c r="I579" s="267"/>
      <c r="J579" s="268" t="s">
        <v>151</v>
      </c>
      <c r="K579" s="269">
        <v>67.311999999999998</v>
      </c>
      <c r="L579" s="339"/>
      <c r="M579" s="340"/>
      <c r="N579" s="270">
        <f>ROUND(L579*K579,2)</f>
        <v>0</v>
      </c>
      <c r="O579" s="267"/>
      <c r="P579" s="267"/>
      <c r="Q579" s="267"/>
      <c r="R579" s="168"/>
      <c r="T579" s="271" t="s">
        <v>3</v>
      </c>
      <c r="U579" s="272" t="s">
        <v>42</v>
      </c>
      <c r="V579" s="273">
        <v>0.245</v>
      </c>
      <c r="W579" s="273">
        <f>V579*K579</f>
        <v>16.491440000000001</v>
      </c>
      <c r="X579" s="273">
        <v>0.27560000000000001</v>
      </c>
      <c r="Y579" s="273">
        <f>X579*K579</f>
        <v>18.551187200000001</v>
      </c>
      <c r="Z579" s="273">
        <v>0</v>
      </c>
      <c r="AA579" s="274">
        <f>Z579*K579</f>
        <v>0</v>
      </c>
      <c r="AR579" s="150" t="s">
        <v>152</v>
      </c>
      <c r="AT579" s="150" t="s">
        <v>148</v>
      </c>
      <c r="AU579" s="150" t="s">
        <v>86</v>
      </c>
      <c r="AY579" s="150" t="s">
        <v>147</v>
      </c>
      <c r="BE579" s="275">
        <f>IF(U579="základní",N579,0)</f>
        <v>0</v>
      </c>
      <c r="BF579" s="275">
        <f>IF(U579="snížená",N579,0)</f>
        <v>0</v>
      </c>
      <c r="BG579" s="275">
        <f>IF(U579="zákl. přenesená",N579,0)</f>
        <v>0</v>
      </c>
      <c r="BH579" s="275">
        <f>IF(U579="sníž. přenesená",N579,0)</f>
        <v>0</v>
      </c>
      <c r="BI579" s="275">
        <f>IF(U579="nulová",N579,0)</f>
        <v>0</v>
      </c>
      <c r="BJ579" s="150" t="s">
        <v>33</v>
      </c>
      <c r="BK579" s="275">
        <f>ROUND(L579*K579,2)</f>
        <v>0</v>
      </c>
      <c r="BL579" s="150" t="s">
        <v>152</v>
      </c>
      <c r="BM579" s="150" t="s">
        <v>573</v>
      </c>
    </row>
    <row r="580" spans="2:65" s="283" customFormat="1" ht="22.5" customHeight="1" x14ac:dyDescent="0.3">
      <c r="B580" s="276"/>
      <c r="C580" s="277"/>
      <c r="D580" s="277"/>
      <c r="E580" s="278" t="s">
        <v>3</v>
      </c>
      <c r="F580" s="279" t="s">
        <v>574</v>
      </c>
      <c r="G580" s="280"/>
      <c r="H580" s="280"/>
      <c r="I580" s="280"/>
      <c r="J580" s="277"/>
      <c r="K580" s="281" t="s">
        <v>3</v>
      </c>
      <c r="L580" s="277"/>
      <c r="M580" s="277"/>
      <c r="N580" s="277"/>
      <c r="O580" s="277"/>
      <c r="P580" s="277"/>
      <c r="Q580" s="277"/>
      <c r="R580" s="282"/>
      <c r="T580" s="284"/>
      <c r="U580" s="277"/>
      <c r="V580" s="277"/>
      <c r="W580" s="277"/>
      <c r="X580" s="277"/>
      <c r="Y580" s="277"/>
      <c r="Z580" s="277"/>
      <c r="AA580" s="285"/>
      <c r="AT580" s="286" t="s">
        <v>155</v>
      </c>
      <c r="AU580" s="286" t="s">
        <v>86</v>
      </c>
      <c r="AV580" s="283" t="s">
        <v>33</v>
      </c>
      <c r="AW580" s="283" t="s">
        <v>32</v>
      </c>
      <c r="AX580" s="283" t="s">
        <v>77</v>
      </c>
      <c r="AY580" s="286" t="s">
        <v>147</v>
      </c>
    </row>
    <row r="581" spans="2:65" s="294" customFormat="1" ht="31.5" customHeight="1" x14ac:dyDescent="0.3">
      <c r="B581" s="287"/>
      <c r="C581" s="288"/>
      <c r="D581" s="288"/>
      <c r="E581" s="289" t="s">
        <v>3</v>
      </c>
      <c r="F581" s="290" t="s">
        <v>575</v>
      </c>
      <c r="G581" s="291"/>
      <c r="H581" s="291"/>
      <c r="I581" s="291"/>
      <c r="J581" s="288"/>
      <c r="K581" s="292">
        <v>45.932000000000002</v>
      </c>
      <c r="L581" s="288"/>
      <c r="M581" s="288"/>
      <c r="N581" s="288"/>
      <c r="O581" s="288"/>
      <c r="P581" s="288"/>
      <c r="Q581" s="288"/>
      <c r="R581" s="293"/>
      <c r="T581" s="295"/>
      <c r="U581" s="288"/>
      <c r="V581" s="288"/>
      <c r="W581" s="288"/>
      <c r="X581" s="288"/>
      <c r="Y581" s="288"/>
      <c r="Z581" s="288"/>
      <c r="AA581" s="296"/>
      <c r="AT581" s="297" t="s">
        <v>155</v>
      </c>
      <c r="AU581" s="297" t="s">
        <v>86</v>
      </c>
      <c r="AV581" s="294" t="s">
        <v>86</v>
      </c>
      <c r="AW581" s="294" t="s">
        <v>32</v>
      </c>
      <c r="AX581" s="294" t="s">
        <v>77</v>
      </c>
      <c r="AY581" s="297" t="s">
        <v>147</v>
      </c>
    </row>
    <row r="582" spans="2:65" s="294" customFormat="1" ht="22.5" customHeight="1" x14ac:dyDescent="0.3">
      <c r="B582" s="287"/>
      <c r="C582" s="288"/>
      <c r="D582" s="288"/>
      <c r="E582" s="289" t="s">
        <v>3</v>
      </c>
      <c r="F582" s="290" t="s">
        <v>576</v>
      </c>
      <c r="G582" s="291"/>
      <c r="H582" s="291"/>
      <c r="I582" s="291"/>
      <c r="J582" s="288"/>
      <c r="K582" s="292">
        <v>21.38</v>
      </c>
      <c r="L582" s="288"/>
      <c r="M582" s="288"/>
      <c r="N582" s="288"/>
      <c r="O582" s="288"/>
      <c r="P582" s="288"/>
      <c r="Q582" s="288"/>
      <c r="R582" s="293"/>
      <c r="T582" s="295"/>
      <c r="U582" s="288"/>
      <c r="V582" s="288"/>
      <c r="W582" s="288"/>
      <c r="X582" s="288"/>
      <c r="Y582" s="288"/>
      <c r="Z582" s="288"/>
      <c r="AA582" s="296"/>
      <c r="AT582" s="297" t="s">
        <v>155</v>
      </c>
      <c r="AU582" s="297" t="s">
        <v>86</v>
      </c>
      <c r="AV582" s="294" t="s">
        <v>86</v>
      </c>
      <c r="AW582" s="294" t="s">
        <v>32</v>
      </c>
      <c r="AX582" s="294" t="s">
        <v>77</v>
      </c>
      <c r="AY582" s="297" t="s">
        <v>147</v>
      </c>
    </row>
    <row r="583" spans="2:65" s="305" customFormat="1" ht="22.5" customHeight="1" x14ac:dyDescent="0.3">
      <c r="B583" s="298"/>
      <c r="C583" s="299"/>
      <c r="D583" s="299"/>
      <c r="E583" s="300" t="s">
        <v>3</v>
      </c>
      <c r="F583" s="301" t="s">
        <v>157</v>
      </c>
      <c r="G583" s="302"/>
      <c r="H583" s="302"/>
      <c r="I583" s="302"/>
      <c r="J583" s="299"/>
      <c r="K583" s="303">
        <v>67.311999999999998</v>
      </c>
      <c r="L583" s="299"/>
      <c r="M583" s="299"/>
      <c r="N583" s="299"/>
      <c r="O583" s="299"/>
      <c r="P583" s="299"/>
      <c r="Q583" s="299"/>
      <c r="R583" s="304"/>
      <c r="T583" s="306"/>
      <c r="U583" s="299"/>
      <c r="V583" s="299"/>
      <c r="W583" s="299"/>
      <c r="X583" s="299"/>
      <c r="Y583" s="299"/>
      <c r="Z583" s="299"/>
      <c r="AA583" s="307"/>
      <c r="AT583" s="308" t="s">
        <v>155</v>
      </c>
      <c r="AU583" s="308" t="s">
        <v>86</v>
      </c>
      <c r="AV583" s="305" t="s">
        <v>152</v>
      </c>
      <c r="AW583" s="305" t="s">
        <v>32</v>
      </c>
      <c r="AX583" s="305" t="s">
        <v>33</v>
      </c>
      <c r="AY583" s="308" t="s">
        <v>147</v>
      </c>
    </row>
    <row r="584" spans="2:65" s="162" customFormat="1" ht="31.5" customHeight="1" x14ac:dyDescent="0.3">
      <c r="B584" s="163"/>
      <c r="C584" s="264" t="s">
        <v>577</v>
      </c>
      <c r="D584" s="264" t="s">
        <v>148</v>
      </c>
      <c r="E584" s="265" t="s">
        <v>578</v>
      </c>
      <c r="F584" s="266" t="s">
        <v>579</v>
      </c>
      <c r="G584" s="267"/>
      <c r="H584" s="267"/>
      <c r="I584" s="267"/>
      <c r="J584" s="268" t="s">
        <v>271</v>
      </c>
      <c r="K584" s="269">
        <v>168.28100000000001</v>
      </c>
      <c r="L584" s="339"/>
      <c r="M584" s="340"/>
      <c r="N584" s="270">
        <f>ROUND(L584*K584,2)</f>
        <v>0</v>
      </c>
      <c r="O584" s="267"/>
      <c r="P584" s="267"/>
      <c r="Q584" s="267"/>
      <c r="R584" s="168"/>
      <c r="T584" s="271" t="s">
        <v>3</v>
      </c>
      <c r="U584" s="272" t="s">
        <v>42</v>
      </c>
      <c r="V584" s="273">
        <v>0.19900000000000001</v>
      </c>
      <c r="W584" s="273">
        <f>V584*K584</f>
        <v>33.487919000000005</v>
      </c>
      <c r="X584" s="273">
        <v>0.19747999999999999</v>
      </c>
      <c r="Y584" s="273">
        <f>X584*K584</f>
        <v>33.232131879999997</v>
      </c>
      <c r="Z584" s="273">
        <v>0</v>
      </c>
      <c r="AA584" s="274">
        <f>Z584*K584</f>
        <v>0</v>
      </c>
      <c r="AR584" s="150" t="s">
        <v>152</v>
      </c>
      <c r="AT584" s="150" t="s">
        <v>148</v>
      </c>
      <c r="AU584" s="150" t="s">
        <v>86</v>
      </c>
      <c r="AY584" s="150" t="s">
        <v>147</v>
      </c>
      <c r="BE584" s="275">
        <f>IF(U584="základní",N584,0)</f>
        <v>0</v>
      </c>
      <c r="BF584" s="275">
        <f>IF(U584="snížená",N584,0)</f>
        <v>0</v>
      </c>
      <c r="BG584" s="275">
        <f>IF(U584="zákl. přenesená",N584,0)</f>
        <v>0</v>
      </c>
      <c r="BH584" s="275">
        <f>IF(U584="sníž. přenesená",N584,0)</f>
        <v>0</v>
      </c>
      <c r="BI584" s="275">
        <f>IF(U584="nulová",N584,0)</f>
        <v>0</v>
      </c>
      <c r="BJ584" s="150" t="s">
        <v>33</v>
      </c>
      <c r="BK584" s="275">
        <f>ROUND(L584*K584,2)</f>
        <v>0</v>
      </c>
      <c r="BL584" s="150" t="s">
        <v>152</v>
      </c>
      <c r="BM584" s="150" t="s">
        <v>580</v>
      </c>
    </row>
    <row r="585" spans="2:65" s="283" customFormat="1" ht="22.5" customHeight="1" x14ac:dyDescent="0.3">
      <c r="B585" s="276"/>
      <c r="C585" s="277"/>
      <c r="D585" s="277"/>
      <c r="E585" s="278" t="s">
        <v>3</v>
      </c>
      <c r="F585" s="279" t="s">
        <v>574</v>
      </c>
      <c r="G585" s="280"/>
      <c r="H585" s="280"/>
      <c r="I585" s="280"/>
      <c r="J585" s="277"/>
      <c r="K585" s="281" t="s">
        <v>3</v>
      </c>
      <c r="L585" s="277"/>
      <c r="M585" s="277"/>
      <c r="N585" s="277"/>
      <c r="O585" s="277"/>
      <c r="P585" s="277"/>
      <c r="Q585" s="277"/>
      <c r="R585" s="282"/>
      <c r="T585" s="284"/>
      <c r="U585" s="277"/>
      <c r="V585" s="277"/>
      <c r="W585" s="277"/>
      <c r="X585" s="277"/>
      <c r="Y585" s="277"/>
      <c r="Z585" s="277"/>
      <c r="AA585" s="285"/>
      <c r="AT585" s="286" t="s">
        <v>155</v>
      </c>
      <c r="AU585" s="286" t="s">
        <v>86</v>
      </c>
      <c r="AV585" s="283" t="s">
        <v>33</v>
      </c>
      <c r="AW585" s="283" t="s">
        <v>32</v>
      </c>
      <c r="AX585" s="283" t="s">
        <v>77</v>
      </c>
      <c r="AY585" s="286" t="s">
        <v>147</v>
      </c>
    </row>
    <row r="586" spans="2:65" s="294" customFormat="1" ht="31.5" customHeight="1" x14ac:dyDescent="0.3">
      <c r="B586" s="287"/>
      <c r="C586" s="288"/>
      <c r="D586" s="288"/>
      <c r="E586" s="289" t="s">
        <v>3</v>
      </c>
      <c r="F586" s="290" t="s">
        <v>581</v>
      </c>
      <c r="G586" s="291"/>
      <c r="H586" s="291"/>
      <c r="I586" s="291"/>
      <c r="J586" s="288"/>
      <c r="K586" s="292">
        <v>114.831</v>
      </c>
      <c r="L586" s="288"/>
      <c r="M586" s="288"/>
      <c r="N586" s="288"/>
      <c r="O586" s="288"/>
      <c r="P586" s="288"/>
      <c r="Q586" s="288"/>
      <c r="R586" s="293"/>
      <c r="T586" s="295"/>
      <c r="U586" s="288"/>
      <c r="V586" s="288"/>
      <c r="W586" s="288"/>
      <c r="X586" s="288"/>
      <c r="Y586" s="288"/>
      <c r="Z586" s="288"/>
      <c r="AA586" s="296"/>
      <c r="AT586" s="297" t="s">
        <v>155</v>
      </c>
      <c r="AU586" s="297" t="s">
        <v>86</v>
      </c>
      <c r="AV586" s="294" t="s">
        <v>86</v>
      </c>
      <c r="AW586" s="294" t="s">
        <v>32</v>
      </c>
      <c r="AX586" s="294" t="s">
        <v>77</v>
      </c>
      <c r="AY586" s="297" t="s">
        <v>147</v>
      </c>
    </row>
    <row r="587" spans="2:65" s="294" customFormat="1" ht="22.5" customHeight="1" x14ac:dyDescent="0.3">
      <c r="B587" s="287"/>
      <c r="C587" s="288"/>
      <c r="D587" s="288"/>
      <c r="E587" s="289" t="s">
        <v>3</v>
      </c>
      <c r="F587" s="290" t="s">
        <v>582</v>
      </c>
      <c r="G587" s="291"/>
      <c r="H587" s="291"/>
      <c r="I587" s="291"/>
      <c r="J587" s="288"/>
      <c r="K587" s="292">
        <v>53.45</v>
      </c>
      <c r="L587" s="288"/>
      <c r="M587" s="288"/>
      <c r="N587" s="288"/>
      <c r="O587" s="288"/>
      <c r="P587" s="288"/>
      <c r="Q587" s="288"/>
      <c r="R587" s="293"/>
      <c r="T587" s="295"/>
      <c r="U587" s="288"/>
      <c r="V587" s="288"/>
      <c r="W587" s="288"/>
      <c r="X587" s="288"/>
      <c r="Y587" s="288"/>
      <c r="Z587" s="288"/>
      <c r="AA587" s="296"/>
      <c r="AT587" s="297" t="s">
        <v>155</v>
      </c>
      <c r="AU587" s="297" t="s">
        <v>86</v>
      </c>
      <c r="AV587" s="294" t="s">
        <v>86</v>
      </c>
      <c r="AW587" s="294" t="s">
        <v>32</v>
      </c>
      <c r="AX587" s="294" t="s">
        <v>77</v>
      </c>
      <c r="AY587" s="297" t="s">
        <v>147</v>
      </c>
    </row>
    <row r="588" spans="2:65" s="305" customFormat="1" ht="22.5" customHeight="1" x14ac:dyDescent="0.3">
      <c r="B588" s="298"/>
      <c r="C588" s="299"/>
      <c r="D588" s="299"/>
      <c r="E588" s="300" t="s">
        <v>3</v>
      </c>
      <c r="F588" s="301" t="s">
        <v>157</v>
      </c>
      <c r="G588" s="302"/>
      <c r="H588" s="302"/>
      <c r="I588" s="302"/>
      <c r="J588" s="299"/>
      <c r="K588" s="303">
        <v>168.28100000000001</v>
      </c>
      <c r="L588" s="299"/>
      <c r="M588" s="299"/>
      <c r="N588" s="299"/>
      <c r="O588" s="299"/>
      <c r="P588" s="299"/>
      <c r="Q588" s="299"/>
      <c r="R588" s="304"/>
      <c r="T588" s="306"/>
      <c r="U588" s="299"/>
      <c r="V588" s="299"/>
      <c r="W588" s="299"/>
      <c r="X588" s="299"/>
      <c r="Y588" s="299"/>
      <c r="Z588" s="299"/>
      <c r="AA588" s="307"/>
      <c r="AT588" s="308" t="s">
        <v>155</v>
      </c>
      <c r="AU588" s="308" t="s">
        <v>86</v>
      </c>
      <c r="AV588" s="305" t="s">
        <v>152</v>
      </c>
      <c r="AW588" s="305" t="s">
        <v>32</v>
      </c>
      <c r="AX588" s="305" t="s">
        <v>33</v>
      </c>
      <c r="AY588" s="308" t="s">
        <v>147</v>
      </c>
    </row>
    <row r="589" spans="2:65" s="162" customFormat="1" ht="31.5" customHeight="1" x14ac:dyDescent="0.3">
      <c r="B589" s="163"/>
      <c r="C589" s="264" t="s">
        <v>583</v>
      </c>
      <c r="D589" s="264" t="s">
        <v>148</v>
      </c>
      <c r="E589" s="265" t="s">
        <v>584</v>
      </c>
      <c r="F589" s="266" t="s">
        <v>585</v>
      </c>
      <c r="G589" s="267"/>
      <c r="H589" s="267"/>
      <c r="I589" s="267"/>
      <c r="J589" s="268" t="s">
        <v>586</v>
      </c>
      <c r="K589" s="269">
        <v>402</v>
      </c>
      <c r="L589" s="339"/>
      <c r="M589" s="340"/>
      <c r="N589" s="270">
        <f>ROUND(L589*K589,2)</f>
        <v>0</v>
      </c>
      <c r="O589" s="267"/>
      <c r="P589" s="267"/>
      <c r="Q589" s="267"/>
      <c r="R589" s="168"/>
      <c r="T589" s="271" t="s">
        <v>3</v>
      </c>
      <c r="U589" s="272" t="s">
        <v>42</v>
      </c>
      <c r="V589" s="273">
        <v>0.16</v>
      </c>
      <c r="W589" s="273">
        <f>V589*K589</f>
        <v>64.320000000000007</v>
      </c>
      <c r="X589" s="273">
        <v>0</v>
      </c>
      <c r="Y589" s="273">
        <f>X589*K589</f>
        <v>0</v>
      </c>
      <c r="Z589" s="273">
        <v>0</v>
      </c>
      <c r="AA589" s="274">
        <f>Z589*K589</f>
        <v>0</v>
      </c>
      <c r="AR589" s="150" t="s">
        <v>152</v>
      </c>
      <c r="AT589" s="150" t="s">
        <v>148</v>
      </c>
      <c r="AU589" s="150" t="s">
        <v>86</v>
      </c>
      <c r="AY589" s="150" t="s">
        <v>147</v>
      </c>
      <c r="BE589" s="275">
        <f>IF(U589="základní",N589,0)</f>
        <v>0</v>
      </c>
      <c r="BF589" s="275">
        <f>IF(U589="snížená",N589,0)</f>
        <v>0</v>
      </c>
      <c r="BG589" s="275">
        <f>IF(U589="zákl. přenesená",N589,0)</f>
        <v>0</v>
      </c>
      <c r="BH589" s="275">
        <f>IF(U589="sníž. přenesená",N589,0)</f>
        <v>0</v>
      </c>
      <c r="BI589" s="275">
        <f>IF(U589="nulová",N589,0)</f>
        <v>0</v>
      </c>
      <c r="BJ589" s="150" t="s">
        <v>33</v>
      </c>
      <c r="BK589" s="275">
        <f>ROUND(L589*K589,2)</f>
        <v>0</v>
      </c>
      <c r="BL589" s="150" t="s">
        <v>152</v>
      </c>
      <c r="BM589" s="150" t="s">
        <v>587</v>
      </c>
    </row>
    <row r="590" spans="2:65" s="294" customFormat="1" ht="31.5" customHeight="1" x14ac:dyDescent="0.3">
      <c r="B590" s="287"/>
      <c r="C590" s="288"/>
      <c r="D590" s="288"/>
      <c r="E590" s="289" t="s">
        <v>3</v>
      </c>
      <c r="F590" s="321" t="s">
        <v>588</v>
      </c>
      <c r="G590" s="291"/>
      <c r="H590" s="291"/>
      <c r="I590" s="291"/>
      <c r="J590" s="288"/>
      <c r="K590" s="292">
        <v>402</v>
      </c>
      <c r="L590" s="288"/>
      <c r="M590" s="288"/>
      <c r="N590" s="288"/>
      <c r="O590" s="288"/>
      <c r="P590" s="288"/>
      <c r="Q590" s="288"/>
      <c r="R590" s="293"/>
      <c r="T590" s="295"/>
      <c r="U590" s="288"/>
      <c r="V590" s="288"/>
      <c r="W590" s="288"/>
      <c r="X590" s="288"/>
      <c r="Y590" s="288"/>
      <c r="Z590" s="288"/>
      <c r="AA590" s="296"/>
      <c r="AT590" s="297" t="s">
        <v>155</v>
      </c>
      <c r="AU590" s="297" t="s">
        <v>86</v>
      </c>
      <c r="AV590" s="294" t="s">
        <v>86</v>
      </c>
      <c r="AW590" s="294" t="s">
        <v>32</v>
      </c>
      <c r="AX590" s="294" t="s">
        <v>33</v>
      </c>
      <c r="AY590" s="297" t="s">
        <v>147</v>
      </c>
    </row>
    <row r="591" spans="2:65" s="162" customFormat="1" ht="31.5" customHeight="1" x14ac:dyDescent="0.3">
      <c r="B591" s="163"/>
      <c r="C591" s="322" t="s">
        <v>589</v>
      </c>
      <c r="D591" s="322" t="s">
        <v>217</v>
      </c>
      <c r="E591" s="323" t="s">
        <v>590</v>
      </c>
      <c r="F591" s="324" t="s">
        <v>591</v>
      </c>
      <c r="G591" s="325"/>
      <c r="H591" s="325"/>
      <c r="I591" s="325"/>
      <c r="J591" s="326" t="s">
        <v>586</v>
      </c>
      <c r="K591" s="327">
        <v>402</v>
      </c>
      <c r="L591" s="341"/>
      <c r="M591" s="342"/>
      <c r="N591" s="328">
        <f>ROUND(L591*K591,2)</f>
        <v>0</v>
      </c>
      <c r="O591" s="267"/>
      <c r="P591" s="267"/>
      <c r="Q591" s="267"/>
      <c r="R591" s="168"/>
      <c r="T591" s="271" t="s">
        <v>3</v>
      </c>
      <c r="U591" s="272" t="s">
        <v>42</v>
      </c>
      <c r="V591" s="273">
        <v>0</v>
      </c>
      <c r="W591" s="273">
        <f>V591*K591</f>
        <v>0</v>
      </c>
      <c r="X591" s="273">
        <v>1.4999999999999999E-4</v>
      </c>
      <c r="Y591" s="273">
        <f>X591*K591</f>
        <v>6.0299999999999992E-2</v>
      </c>
      <c r="Z591" s="273">
        <v>0</v>
      </c>
      <c r="AA591" s="274">
        <f>Z591*K591</f>
        <v>0</v>
      </c>
      <c r="AR591" s="150" t="s">
        <v>192</v>
      </c>
      <c r="AT591" s="150" t="s">
        <v>217</v>
      </c>
      <c r="AU591" s="150" t="s">
        <v>86</v>
      </c>
      <c r="AY591" s="150" t="s">
        <v>147</v>
      </c>
      <c r="BE591" s="275">
        <f>IF(U591="základní",N591,0)</f>
        <v>0</v>
      </c>
      <c r="BF591" s="275">
        <f>IF(U591="snížená",N591,0)</f>
        <v>0</v>
      </c>
      <c r="BG591" s="275">
        <f>IF(U591="zákl. přenesená",N591,0)</f>
        <v>0</v>
      </c>
      <c r="BH591" s="275">
        <f>IF(U591="sníž. přenesená",N591,0)</f>
        <v>0</v>
      </c>
      <c r="BI591" s="275">
        <f>IF(U591="nulová",N591,0)</f>
        <v>0</v>
      </c>
      <c r="BJ591" s="150" t="s">
        <v>33</v>
      </c>
      <c r="BK591" s="275">
        <f>ROUND(L591*K591,2)</f>
        <v>0</v>
      </c>
      <c r="BL591" s="150" t="s">
        <v>152</v>
      </c>
      <c r="BM591" s="150" t="s">
        <v>592</v>
      </c>
    </row>
    <row r="592" spans="2:65" s="162" customFormat="1" ht="31.5" customHeight="1" x14ac:dyDescent="0.3">
      <c r="B592" s="163"/>
      <c r="C592" s="264" t="s">
        <v>593</v>
      </c>
      <c r="D592" s="264" t="s">
        <v>148</v>
      </c>
      <c r="E592" s="265" t="s">
        <v>594</v>
      </c>
      <c r="F592" s="266" t="s">
        <v>595</v>
      </c>
      <c r="G592" s="267"/>
      <c r="H592" s="267"/>
      <c r="I592" s="267"/>
      <c r="J592" s="268" t="s">
        <v>586</v>
      </c>
      <c r="K592" s="269">
        <v>402</v>
      </c>
      <c r="L592" s="339"/>
      <c r="M592" s="340"/>
      <c r="N592" s="270">
        <f>ROUND(L592*K592,2)</f>
        <v>0</v>
      </c>
      <c r="O592" s="267"/>
      <c r="P592" s="267"/>
      <c r="Q592" s="267"/>
      <c r="R592" s="168"/>
      <c r="T592" s="271" t="s">
        <v>3</v>
      </c>
      <c r="U592" s="272" t="s">
        <v>42</v>
      </c>
      <c r="V592" s="273">
        <v>0.08</v>
      </c>
      <c r="W592" s="273">
        <f>V592*K592</f>
        <v>32.160000000000004</v>
      </c>
      <c r="X592" s="273">
        <v>0</v>
      </c>
      <c r="Y592" s="273">
        <f>X592*K592</f>
        <v>0</v>
      </c>
      <c r="Z592" s="273">
        <v>0</v>
      </c>
      <c r="AA592" s="274">
        <f>Z592*K592</f>
        <v>0</v>
      </c>
      <c r="AR592" s="150" t="s">
        <v>152</v>
      </c>
      <c r="AT592" s="150" t="s">
        <v>148</v>
      </c>
      <c r="AU592" s="150" t="s">
        <v>86</v>
      </c>
      <c r="AY592" s="150" t="s">
        <v>147</v>
      </c>
      <c r="BE592" s="275">
        <f>IF(U592="základní",N592,0)</f>
        <v>0</v>
      </c>
      <c r="BF592" s="275">
        <f>IF(U592="snížená",N592,0)</f>
        <v>0</v>
      </c>
      <c r="BG592" s="275">
        <f>IF(U592="zákl. přenesená",N592,0)</f>
        <v>0</v>
      </c>
      <c r="BH592" s="275">
        <f>IF(U592="sníž. přenesená",N592,0)</f>
        <v>0</v>
      </c>
      <c r="BI592" s="275">
        <f>IF(U592="nulová",N592,0)</f>
        <v>0</v>
      </c>
      <c r="BJ592" s="150" t="s">
        <v>33</v>
      </c>
      <c r="BK592" s="275">
        <f>ROUND(L592*K592,2)</f>
        <v>0</v>
      </c>
      <c r="BL592" s="150" t="s">
        <v>152</v>
      </c>
      <c r="BM592" s="150" t="s">
        <v>596</v>
      </c>
    </row>
    <row r="593" spans="2:65" s="162" customFormat="1" ht="31.5" customHeight="1" x14ac:dyDescent="0.3">
      <c r="B593" s="163"/>
      <c r="C593" s="322" t="s">
        <v>597</v>
      </c>
      <c r="D593" s="322" t="s">
        <v>217</v>
      </c>
      <c r="E593" s="323" t="s">
        <v>598</v>
      </c>
      <c r="F593" s="324" t="s">
        <v>599</v>
      </c>
      <c r="G593" s="325"/>
      <c r="H593" s="325"/>
      <c r="I593" s="325"/>
      <c r="J593" s="326" t="s">
        <v>586</v>
      </c>
      <c r="K593" s="327">
        <v>402</v>
      </c>
      <c r="L593" s="341"/>
      <c r="M593" s="342"/>
      <c r="N593" s="328">
        <f>ROUND(L593*K593,2)</f>
        <v>0</v>
      </c>
      <c r="O593" s="267"/>
      <c r="P593" s="267"/>
      <c r="Q593" s="267"/>
      <c r="R593" s="168"/>
      <c r="T593" s="271" t="s">
        <v>3</v>
      </c>
      <c r="U593" s="272" t="s">
        <v>42</v>
      </c>
      <c r="V593" s="273">
        <v>0</v>
      </c>
      <c r="W593" s="273">
        <f>V593*K593</f>
        <v>0</v>
      </c>
      <c r="X593" s="273">
        <v>0</v>
      </c>
      <c r="Y593" s="273">
        <f>X593*K593</f>
        <v>0</v>
      </c>
      <c r="Z593" s="273">
        <v>0</v>
      </c>
      <c r="AA593" s="274">
        <f>Z593*K593</f>
        <v>0</v>
      </c>
      <c r="AR593" s="150" t="s">
        <v>192</v>
      </c>
      <c r="AT593" s="150" t="s">
        <v>217</v>
      </c>
      <c r="AU593" s="150" t="s">
        <v>86</v>
      </c>
      <c r="AY593" s="150" t="s">
        <v>147</v>
      </c>
      <c r="BE593" s="275">
        <f>IF(U593="základní",N593,0)</f>
        <v>0</v>
      </c>
      <c r="BF593" s="275">
        <f>IF(U593="snížená",N593,0)</f>
        <v>0</v>
      </c>
      <c r="BG593" s="275">
        <f>IF(U593="zákl. přenesená",N593,0)</f>
        <v>0</v>
      </c>
      <c r="BH593" s="275">
        <f>IF(U593="sníž. přenesená",N593,0)</f>
        <v>0</v>
      </c>
      <c r="BI593" s="275">
        <f>IF(U593="nulová",N593,0)</f>
        <v>0</v>
      </c>
      <c r="BJ593" s="150" t="s">
        <v>33</v>
      </c>
      <c r="BK593" s="275">
        <f>ROUND(L593*K593,2)</f>
        <v>0</v>
      </c>
      <c r="BL593" s="150" t="s">
        <v>152</v>
      </c>
      <c r="BM593" s="150" t="s">
        <v>600</v>
      </c>
    </row>
    <row r="594" spans="2:65" s="254" customFormat="1" ht="29.85" customHeight="1" x14ac:dyDescent="0.3">
      <c r="B594" s="249"/>
      <c r="C594" s="250"/>
      <c r="D594" s="261" t="s">
        <v>118</v>
      </c>
      <c r="E594" s="261"/>
      <c r="F594" s="261"/>
      <c r="G594" s="261"/>
      <c r="H594" s="261"/>
      <c r="I594" s="261"/>
      <c r="J594" s="261"/>
      <c r="K594" s="261"/>
      <c r="L594" s="261"/>
      <c r="M594" s="261"/>
      <c r="N594" s="332">
        <f>BK594</f>
        <v>0</v>
      </c>
      <c r="O594" s="333"/>
      <c r="P594" s="333"/>
      <c r="Q594" s="333"/>
      <c r="R594" s="253"/>
      <c r="T594" s="255"/>
      <c r="U594" s="250"/>
      <c r="V594" s="250"/>
      <c r="W594" s="256">
        <f>SUM(W595:W753)</f>
        <v>1740.4662739999997</v>
      </c>
      <c r="X594" s="250"/>
      <c r="Y594" s="256">
        <f>SUM(Y595:Y753)</f>
        <v>2.7279999999999999E-2</v>
      </c>
      <c r="Z594" s="250"/>
      <c r="AA594" s="257">
        <f>SUM(AA595:AA753)</f>
        <v>117.940201</v>
      </c>
      <c r="AR594" s="258" t="s">
        <v>33</v>
      </c>
      <c r="AT594" s="259" t="s">
        <v>76</v>
      </c>
      <c r="AU594" s="259" t="s">
        <v>33</v>
      </c>
      <c r="AY594" s="258" t="s">
        <v>147</v>
      </c>
      <c r="BK594" s="260">
        <f>SUM(BK595:BK753)</f>
        <v>0</v>
      </c>
    </row>
    <row r="595" spans="2:65" s="162" customFormat="1" ht="31.5" customHeight="1" x14ac:dyDescent="0.3">
      <c r="B595" s="163"/>
      <c r="C595" s="264" t="s">
        <v>601</v>
      </c>
      <c r="D595" s="264" t="s">
        <v>148</v>
      </c>
      <c r="E595" s="265" t="s">
        <v>602</v>
      </c>
      <c r="F595" s="266" t="s">
        <v>603</v>
      </c>
      <c r="G595" s="267"/>
      <c r="H595" s="267"/>
      <c r="I595" s="267"/>
      <c r="J595" s="268" t="s">
        <v>151</v>
      </c>
      <c r="K595" s="269">
        <v>2074.2719999999999</v>
      </c>
      <c r="L595" s="339"/>
      <c r="M595" s="340"/>
      <c r="N595" s="270">
        <f>ROUND(L595*K595,2)</f>
        <v>0</v>
      </c>
      <c r="O595" s="267"/>
      <c r="P595" s="267"/>
      <c r="Q595" s="267"/>
      <c r="R595" s="168"/>
      <c r="T595" s="271" t="s">
        <v>3</v>
      </c>
      <c r="U595" s="272" t="s">
        <v>42</v>
      </c>
      <c r="V595" s="273">
        <v>0.11</v>
      </c>
      <c r="W595" s="273">
        <f>V595*K595</f>
        <v>228.16991999999999</v>
      </c>
      <c r="X595" s="273">
        <v>0</v>
      </c>
      <c r="Y595" s="273">
        <f>X595*K595</f>
        <v>0</v>
      </c>
      <c r="Z595" s="273">
        <v>0</v>
      </c>
      <c r="AA595" s="274">
        <f>Z595*K595</f>
        <v>0</v>
      </c>
      <c r="AR595" s="150" t="s">
        <v>152</v>
      </c>
      <c r="AT595" s="150" t="s">
        <v>148</v>
      </c>
      <c r="AU595" s="150" t="s">
        <v>86</v>
      </c>
      <c r="AY595" s="150" t="s">
        <v>147</v>
      </c>
      <c r="BE595" s="275">
        <f>IF(U595="základní",N595,0)</f>
        <v>0</v>
      </c>
      <c r="BF595" s="275">
        <f>IF(U595="snížená",N595,0)</f>
        <v>0</v>
      </c>
      <c r="BG595" s="275">
        <f>IF(U595="zákl. přenesená",N595,0)</f>
        <v>0</v>
      </c>
      <c r="BH595" s="275">
        <f>IF(U595="sníž. přenesená",N595,0)</f>
        <v>0</v>
      </c>
      <c r="BI595" s="275">
        <f>IF(U595="nulová",N595,0)</f>
        <v>0</v>
      </c>
      <c r="BJ595" s="150" t="s">
        <v>33</v>
      </c>
      <c r="BK595" s="275">
        <f>ROUND(L595*K595,2)</f>
        <v>0</v>
      </c>
      <c r="BL595" s="150" t="s">
        <v>152</v>
      </c>
      <c r="BM595" s="150" t="s">
        <v>604</v>
      </c>
    </row>
    <row r="596" spans="2:65" s="294" customFormat="1" ht="22.5" customHeight="1" x14ac:dyDescent="0.3">
      <c r="B596" s="287"/>
      <c r="C596" s="288"/>
      <c r="D596" s="288"/>
      <c r="E596" s="289" t="s">
        <v>3</v>
      </c>
      <c r="F596" s="321" t="s">
        <v>605</v>
      </c>
      <c r="G596" s="291"/>
      <c r="H596" s="291"/>
      <c r="I596" s="291"/>
      <c r="J596" s="288"/>
      <c r="K596" s="292">
        <v>51.587000000000003</v>
      </c>
      <c r="L596" s="288"/>
      <c r="M596" s="288"/>
      <c r="N596" s="288"/>
      <c r="O596" s="288"/>
      <c r="P596" s="288"/>
      <c r="Q596" s="288"/>
      <c r="R596" s="293"/>
      <c r="T596" s="295"/>
      <c r="U596" s="288"/>
      <c r="V596" s="288"/>
      <c r="W596" s="288"/>
      <c r="X596" s="288"/>
      <c r="Y596" s="288"/>
      <c r="Z596" s="288"/>
      <c r="AA596" s="296"/>
      <c r="AT596" s="297" t="s">
        <v>155</v>
      </c>
      <c r="AU596" s="297" t="s">
        <v>86</v>
      </c>
      <c r="AV596" s="294" t="s">
        <v>86</v>
      </c>
      <c r="AW596" s="294" t="s">
        <v>32</v>
      </c>
      <c r="AX596" s="294" t="s">
        <v>77</v>
      </c>
      <c r="AY596" s="297" t="s">
        <v>147</v>
      </c>
    </row>
    <row r="597" spans="2:65" s="294" customFormat="1" ht="22.5" customHeight="1" x14ac:dyDescent="0.3">
      <c r="B597" s="287"/>
      <c r="C597" s="288"/>
      <c r="D597" s="288"/>
      <c r="E597" s="289" t="s">
        <v>3</v>
      </c>
      <c r="F597" s="290" t="s">
        <v>606</v>
      </c>
      <c r="G597" s="291"/>
      <c r="H597" s="291"/>
      <c r="I597" s="291"/>
      <c r="J597" s="288"/>
      <c r="K597" s="292">
        <v>40.89</v>
      </c>
      <c r="L597" s="288"/>
      <c r="M597" s="288"/>
      <c r="N597" s="288"/>
      <c r="O597" s="288"/>
      <c r="P597" s="288"/>
      <c r="Q597" s="288"/>
      <c r="R597" s="293"/>
      <c r="T597" s="295"/>
      <c r="U597" s="288"/>
      <c r="V597" s="288"/>
      <c r="W597" s="288"/>
      <c r="X597" s="288"/>
      <c r="Y597" s="288"/>
      <c r="Z597" s="288"/>
      <c r="AA597" s="296"/>
      <c r="AT597" s="297" t="s">
        <v>155</v>
      </c>
      <c r="AU597" s="297" t="s">
        <v>86</v>
      </c>
      <c r="AV597" s="294" t="s">
        <v>86</v>
      </c>
      <c r="AW597" s="294" t="s">
        <v>32</v>
      </c>
      <c r="AX597" s="294" t="s">
        <v>77</v>
      </c>
      <c r="AY597" s="297" t="s">
        <v>147</v>
      </c>
    </row>
    <row r="598" spans="2:65" s="294" customFormat="1" ht="31.5" customHeight="1" x14ac:dyDescent="0.3">
      <c r="B598" s="287"/>
      <c r="C598" s="288"/>
      <c r="D598" s="288"/>
      <c r="E598" s="289" t="s">
        <v>3</v>
      </c>
      <c r="F598" s="290" t="s">
        <v>607</v>
      </c>
      <c r="G598" s="291"/>
      <c r="H598" s="291"/>
      <c r="I598" s="291"/>
      <c r="J598" s="288"/>
      <c r="K598" s="292">
        <v>19.962</v>
      </c>
      <c r="L598" s="288"/>
      <c r="M598" s="288"/>
      <c r="N598" s="288"/>
      <c r="O598" s="288"/>
      <c r="P598" s="288"/>
      <c r="Q598" s="288"/>
      <c r="R598" s="293"/>
      <c r="T598" s="295"/>
      <c r="U598" s="288"/>
      <c r="V598" s="288"/>
      <c r="W598" s="288"/>
      <c r="X598" s="288"/>
      <c r="Y598" s="288"/>
      <c r="Z598" s="288"/>
      <c r="AA598" s="296"/>
      <c r="AT598" s="297" t="s">
        <v>155</v>
      </c>
      <c r="AU598" s="297" t="s">
        <v>86</v>
      </c>
      <c r="AV598" s="294" t="s">
        <v>86</v>
      </c>
      <c r="AW598" s="294" t="s">
        <v>32</v>
      </c>
      <c r="AX598" s="294" t="s">
        <v>77</v>
      </c>
      <c r="AY598" s="297" t="s">
        <v>147</v>
      </c>
    </row>
    <row r="599" spans="2:65" s="316" customFormat="1" ht="22.5" customHeight="1" x14ac:dyDescent="0.3">
      <c r="B599" s="309"/>
      <c r="C599" s="310"/>
      <c r="D599" s="310"/>
      <c r="E599" s="311" t="s">
        <v>3</v>
      </c>
      <c r="F599" s="312" t="s">
        <v>608</v>
      </c>
      <c r="G599" s="313"/>
      <c r="H599" s="313"/>
      <c r="I599" s="313"/>
      <c r="J599" s="310"/>
      <c r="K599" s="314">
        <v>112.43899999999999</v>
      </c>
      <c r="L599" s="310"/>
      <c r="M599" s="310"/>
      <c r="N599" s="310"/>
      <c r="O599" s="310"/>
      <c r="P599" s="310"/>
      <c r="Q599" s="310"/>
      <c r="R599" s="315"/>
      <c r="T599" s="317"/>
      <c r="U599" s="310"/>
      <c r="V599" s="310"/>
      <c r="W599" s="310"/>
      <c r="X599" s="310"/>
      <c r="Y599" s="310"/>
      <c r="Z599" s="310"/>
      <c r="AA599" s="318"/>
      <c r="AT599" s="319" t="s">
        <v>155</v>
      </c>
      <c r="AU599" s="319" t="s">
        <v>86</v>
      </c>
      <c r="AV599" s="316" t="s">
        <v>164</v>
      </c>
      <c r="AW599" s="316" t="s">
        <v>32</v>
      </c>
      <c r="AX599" s="316" t="s">
        <v>77</v>
      </c>
      <c r="AY599" s="319" t="s">
        <v>147</v>
      </c>
    </row>
    <row r="600" spans="2:65" s="294" customFormat="1" ht="22.5" customHeight="1" x14ac:dyDescent="0.3">
      <c r="B600" s="287"/>
      <c r="C600" s="288"/>
      <c r="D600" s="288"/>
      <c r="E600" s="289" t="s">
        <v>3</v>
      </c>
      <c r="F600" s="290" t="s">
        <v>609</v>
      </c>
      <c r="G600" s="291"/>
      <c r="H600" s="291"/>
      <c r="I600" s="291"/>
      <c r="J600" s="288"/>
      <c r="K600" s="292">
        <v>322.24</v>
      </c>
      <c r="L600" s="288"/>
      <c r="M600" s="288"/>
      <c r="N600" s="288"/>
      <c r="O600" s="288"/>
      <c r="P600" s="288"/>
      <c r="Q600" s="288"/>
      <c r="R600" s="293"/>
      <c r="T600" s="295"/>
      <c r="U600" s="288"/>
      <c r="V600" s="288"/>
      <c r="W600" s="288"/>
      <c r="X600" s="288"/>
      <c r="Y600" s="288"/>
      <c r="Z600" s="288"/>
      <c r="AA600" s="296"/>
      <c r="AT600" s="297" t="s">
        <v>155</v>
      </c>
      <c r="AU600" s="297" t="s">
        <v>86</v>
      </c>
      <c r="AV600" s="294" t="s">
        <v>86</v>
      </c>
      <c r="AW600" s="294" t="s">
        <v>32</v>
      </c>
      <c r="AX600" s="294" t="s">
        <v>77</v>
      </c>
      <c r="AY600" s="297" t="s">
        <v>147</v>
      </c>
    </row>
    <row r="601" spans="2:65" s="294" customFormat="1" ht="22.5" customHeight="1" x14ac:dyDescent="0.3">
      <c r="B601" s="287"/>
      <c r="C601" s="288"/>
      <c r="D601" s="288"/>
      <c r="E601" s="289" t="s">
        <v>3</v>
      </c>
      <c r="F601" s="290" t="s">
        <v>610</v>
      </c>
      <c r="G601" s="291"/>
      <c r="H601" s="291"/>
      <c r="I601" s="291"/>
      <c r="J601" s="288"/>
      <c r="K601" s="292">
        <v>102</v>
      </c>
      <c r="L601" s="288"/>
      <c r="M601" s="288"/>
      <c r="N601" s="288"/>
      <c r="O601" s="288"/>
      <c r="P601" s="288"/>
      <c r="Q601" s="288"/>
      <c r="R601" s="293"/>
      <c r="T601" s="295"/>
      <c r="U601" s="288"/>
      <c r="V601" s="288"/>
      <c r="W601" s="288"/>
      <c r="X601" s="288"/>
      <c r="Y601" s="288"/>
      <c r="Z601" s="288"/>
      <c r="AA601" s="296"/>
      <c r="AT601" s="297" t="s">
        <v>155</v>
      </c>
      <c r="AU601" s="297" t="s">
        <v>86</v>
      </c>
      <c r="AV601" s="294" t="s">
        <v>86</v>
      </c>
      <c r="AW601" s="294" t="s">
        <v>32</v>
      </c>
      <c r="AX601" s="294" t="s">
        <v>77</v>
      </c>
      <c r="AY601" s="297" t="s">
        <v>147</v>
      </c>
    </row>
    <row r="602" spans="2:65" s="294" customFormat="1" ht="31.5" customHeight="1" x14ac:dyDescent="0.3">
      <c r="B602" s="287"/>
      <c r="C602" s="288"/>
      <c r="D602" s="288"/>
      <c r="E602" s="289" t="s">
        <v>3</v>
      </c>
      <c r="F602" s="290" t="s">
        <v>611</v>
      </c>
      <c r="G602" s="291"/>
      <c r="H602" s="291"/>
      <c r="I602" s="291"/>
      <c r="J602" s="288"/>
      <c r="K602" s="292">
        <v>1000.188</v>
      </c>
      <c r="L602" s="288"/>
      <c r="M602" s="288"/>
      <c r="N602" s="288"/>
      <c r="O602" s="288"/>
      <c r="P602" s="288"/>
      <c r="Q602" s="288"/>
      <c r="R602" s="293"/>
      <c r="T602" s="295"/>
      <c r="U602" s="288"/>
      <c r="V602" s="288"/>
      <c r="W602" s="288"/>
      <c r="X602" s="288"/>
      <c r="Y602" s="288"/>
      <c r="Z602" s="288"/>
      <c r="AA602" s="296"/>
      <c r="AT602" s="297" t="s">
        <v>155</v>
      </c>
      <c r="AU602" s="297" t="s">
        <v>86</v>
      </c>
      <c r="AV602" s="294" t="s">
        <v>86</v>
      </c>
      <c r="AW602" s="294" t="s">
        <v>32</v>
      </c>
      <c r="AX602" s="294" t="s">
        <v>77</v>
      </c>
      <c r="AY602" s="297" t="s">
        <v>147</v>
      </c>
    </row>
    <row r="603" spans="2:65" s="294" customFormat="1" ht="22.5" customHeight="1" x14ac:dyDescent="0.3">
      <c r="B603" s="287"/>
      <c r="C603" s="288"/>
      <c r="D603" s="288"/>
      <c r="E603" s="289" t="s">
        <v>3</v>
      </c>
      <c r="F603" s="290" t="s">
        <v>612</v>
      </c>
      <c r="G603" s="291"/>
      <c r="H603" s="291"/>
      <c r="I603" s="291"/>
      <c r="J603" s="288"/>
      <c r="K603" s="292">
        <v>16</v>
      </c>
      <c r="L603" s="288"/>
      <c r="M603" s="288"/>
      <c r="N603" s="288"/>
      <c r="O603" s="288"/>
      <c r="P603" s="288"/>
      <c r="Q603" s="288"/>
      <c r="R603" s="293"/>
      <c r="T603" s="295"/>
      <c r="U603" s="288"/>
      <c r="V603" s="288"/>
      <c r="W603" s="288"/>
      <c r="X603" s="288"/>
      <c r="Y603" s="288"/>
      <c r="Z603" s="288"/>
      <c r="AA603" s="296"/>
      <c r="AT603" s="297" t="s">
        <v>155</v>
      </c>
      <c r="AU603" s="297" t="s">
        <v>86</v>
      </c>
      <c r="AV603" s="294" t="s">
        <v>86</v>
      </c>
      <c r="AW603" s="294" t="s">
        <v>32</v>
      </c>
      <c r="AX603" s="294" t="s">
        <v>77</v>
      </c>
      <c r="AY603" s="297" t="s">
        <v>147</v>
      </c>
    </row>
    <row r="604" spans="2:65" s="294" customFormat="1" ht="22.5" customHeight="1" x14ac:dyDescent="0.3">
      <c r="B604" s="287"/>
      <c r="C604" s="288"/>
      <c r="D604" s="288"/>
      <c r="E604" s="289" t="s">
        <v>3</v>
      </c>
      <c r="F604" s="290" t="s">
        <v>613</v>
      </c>
      <c r="G604" s="291"/>
      <c r="H604" s="291"/>
      <c r="I604" s="291"/>
      <c r="J604" s="288"/>
      <c r="K604" s="292">
        <v>210.483</v>
      </c>
      <c r="L604" s="288"/>
      <c r="M604" s="288"/>
      <c r="N604" s="288"/>
      <c r="O604" s="288"/>
      <c r="P604" s="288"/>
      <c r="Q604" s="288"/>
      <c r="R604" s="293"/>
      <c r="T604" s="295"/>
      <c r="U604" s="288"/>
      <c r="V604" s="288"/>
      <c r="W604" s="288"/>
      <c r="X604" s="288"/>
      <c r="Y604" s="288"/>
      <c r="Z604" s="288"/>
      <c r="AA604" s="296"/>
      <c r="AT604" s="297" t="s">
        <v>155</v>
      </c>
      <c r="AU604" s="297" t="s">
        <v>86</v>
      </c>
      <c r="AV604" s="294" t="s">
        <v>86</v>
      </c>
      <c r="AW604" s="294" t="s">
        <v>32</v>
      </c>
      <c r="AX604" s="294" t="s">
        <v>77</v>
      </c>
      <c r="AY604" s="297" t="s">
        <v>147</v>
      </c>
    </row>
    <row r="605" spans="2:65" s="294" customFormat="1" ht="22.5" customHeight="1" x14ac:dyDescent="0.3">
      <c r="B605" s="287"/>
      <c r="C605" s="288"/>
      <c r="D605" s="288"/>
      <c r="E605" s="289" t="s">
        <v>3</v>
      </c>
      <c r="F605" s="290" t="s">
        <v>614</v>
      </c>
      <c r="G605" s="291"/>
      <c r="H605" s="291"/>
      <c r="I605" s="291"/>
      <c r="J605" s="288"/>
      <c r="K605" s="292">
        <v>59.003999999999998</v>
      </c>
      <c r="L605" s="288"/>
      <c r="M605" s="288"/>
      <c r="N605" s="288"/>
      <c r="O605" s="288"/>
      <c r="P605" s="288"/>
      <c r="Q605" s="288"/>
      <c r="R605" s="293"/>
      <c r="T605" s="295"/>
      <c r="U605" s="288"/>
      <c r="V605" s="288"/>
      <c r="W605" s="288"/>
      <c r="X605" s="288"/>
      <c r="Y605" s="288"/>
      <c r="Z605" s="288"/>
      <c r="AA605" s="296"/>
      <c r="AT605" s="297" t="s">
        <v>155</v>
      </c>
      <c r="AU605" s="297" t="s">
        <v>86</v>
      </c>
      <c r="AV605" s="294" t="s">
        <v>86</v>
      </c>
      <c r="AW605" s="294" t="s">
        <v>32</v>
      </c>
      <c r="AX605" s="294" t="s">
        <v>77</v>
      </c>
      <c r="AY605" s="297" t="s">
        <v>147</v>
      </c>
    </row>
    <row r="606" spans="2:65" s="294" customFormat="1" ht="22.5" customHeight="1" x14ac:dyDescent="0.3">
      <c r="B606" s="287"/>
      <c r="C606" s="288"/>
      <c r="D606" s="288"/>
      <c r="E606" s="289" t="s">
        <v>3</v>
      </c>
      <c r="F606" s="290" t="s">
        <v>615</v>
      </c>
      <c r="G606" s="291"/>
      <c r="H606" s="291"/>
      <c r="I606" s="291"/>
      <c r="J606" s="288"/>
      <c r="K606" s="292">
        <v>1094.288</v>
      </c>
      <c r="L606" s="288"/>
      <c r="M606" s="288"/>
      <c r="N606" s="288"/>
      <c r="O606" s="288"/>
      <c r="P606" s="288"/>
      <c r="Q606" s="288"/>
      <c r="R606" s="293"/>
      <c r="T606" s="295"/>
      <c r="U606" s="288"/>
      <c r="V606" s="288"/>
      <c r="W606" s="288"/>
      <c r="X606" s="288"/>
      <c r="Y606" s="288"/>
      <c r="Z606" s="288"/>
      <c r="AA606" s="296"/>
      <c r="AT606" s="297" t="s">
        <v>155</v>
      </c>
      <c r="AU606" s="297" t="s">
        <v>86</v>
      </c>
      <c r="AV606" s="294" t="s">
        <v>86</v>
      </c>
      <c r="AW606" s="294" t="s">
        <v>32</v>
      </c>
      <c r="AX606" s="294" t="s">
        <v>77</v>
      </c>
      <c r="AY606" s="297" t="s">
        <v>147</v>
      </c>
    </row>
    <row r="607" spans="2:65" s="294" customFormat="1" ht="31.5" customHeight="1" x14ac:dyDescent="0.3">
      <c r="B607" s="287"/>
      <c r="C607" s="288"/>
      <c r="D607" s="288"/>
      <c r="E607" s="289" t="s">
        <v>3</v>
      </c>
      <c r="F607" s="290" t="s">
        <v>616</v>
      </c>
      <c r="G607" s="291"/>
      <c r="H607" s="291"/>
      <c r="I607" s="291"/>
      <c r="J607" s="288"/>
      <c r="K607" s="292">
        <v>289.50299999999999</v>
      </c>
      <c r="L607" s="288"/>
      <c r="M607" s="288"/>
      <c r="N607" s="288"/>
      <c r="O607" s="288"/>
      <c r="P607" s="288"/>
      <c r="Q607" s="288"/>
      <c r="R607" s="293"/>
      <c r="T607" s="295"/>
      <c r="U607" s="288"/>
      <c r="V607" s="288"/>
      <c r="W607" s="288"/>
      <c r="X607" s="288"/>
      <c r="Y607" s="288"/>
      <c r="Z607" s="288"/>
      <c r="AA607" s="296"/>
      <c r="AT607" s="297" t="s">
        <v>155</v>
      </c>
      <c r="AU607" s="297" t="s">
        <v>86</v>
      </c>
      <c r="AV607" s="294" t="s">
        <v>86</v>
      </c>
      <c r="AW607" s="294" t="s">
        <v>32</v>
      </c>
      <c r="AX607" s="294" t="s">
        <v>77</v>
      </c>
      <c r="AY607" s="297" t="s">
        <v>147</v>
      </c>
    </row>
    <row r="608" spans="2:65" s="294" customFormat="1" ht="31.5" customHeight="1" x14ac:dyDescent="0.3">
      <c r="B608" s="287"/>
      <c r="C608" s="288"/>
      <c r="D608" s="288"/>
      <c r="E608" s="289" t="s">
        <v>3</v>
      </c>
      <c r="F608" s="290" t="s">
        <v>617</v>
      </c>
      <c r="G608" s="291"/>
      <c r="H608" s="291"/>
      <c r="I608" s="291"/>
      <c r="J608" s="288"/>
      <c r="K608" s="292">
        <v>66.87</v>
      </c>
      <c r="L608" s="288"/>
      <c r="M608" s="288"/>
      <c r="N608" s="288"/>
      <c r="O608" s="288"/>
      <c r="P608" s="288"/>
      <c r="Q608" s="288"/>
      <c r="R608" s="293"/>
      <c r="T608" s="295"/>
      <c r="U608" s="288"/>
      <c r="V608" s="288"/>
      <c r="W608" s="288"/>
      <c r="X608" s="288"/>
      <c r="Y608" s="288"/>
      <c r="Z608" s="288"/>
      <c r="AA608" s="296"/>
      <c r="AT608" s="297" t="s">
        <v>155</v>
      </c>
      <c r="AU608" s="297" t="s">
        <v>86</v>
      </c>
      <c r="AV608" s="294" t="s">
        <v>86</v>
      </c>
      <c r="AW608" s="294" t="s">
        <v>32</v>
      </c>
      <c r="AX608" s="294" t="s">
        <v>77</v>
      </c>
      <c r="AY608" s="297" t="s">
        <v>147</v>
      </c>
    </row>
    <row r="609" spans="2:65" s="294" customFormat="1" ht="31.5" customHeight="1" x14ac:dyDescent="0.3">
      <c r="B609" s="287"/>
      <c r="C609" s="288"/>
      <c r="D609" s="288"/>
      <c r="E609" s="289" t="s">
        <v>3</v>
      </c>
      <c r="F609" s="290" t="s">
        <v>618</v>
      </c>
      <c r="G609" s="291"/>
      <c r="H609" s="291"/>
      <c r="I609" s="291"/>
      <c r="J609" s="288"/>
      <c r="K609" s="292">
        <v>615.96</v>
      </c>
      <c r="L609" s="288"/>
      <c r="M609" s="288"/>
      <c r="N609" s="288"/>
      <c r="O609" s="288"/>
      <c r="P609" s="288"/>
      <c r="Q609" s="288"/>
      <c r="R609" s="293"/>
      <c r="T609" s="295"/>
      <c r="U609" s="288"/>
      <c r="V609" s="288"/>
      <c r="W609" s="288"/>
      <c r="X609" s="288"/>
      <c r="Y609" s="288"/>
      <c r="Z609" s="288"/>
      <c r="AA609" s="296"/>
      <c r="AT609" s="297" t="s">
        <v>155</v>
      </c>
      <c r="AU609" s="297" t="s">
        <v>86</v>
      </c>
      <c r="AV609" s="294" t="s">
        <v>86</v>
      </c>
      <c r="AW609" s="294" t="s">
        <v>32</v>
      </c>
      <c r="AX609" s="294" t="s">
        <v>77</v>
      </c>
      <c r="AY609" s="297" t="s">
        <v>147</v>
      </c>
    </row>
    <row r="610" spans="2:65" s="294" customFormat="1" ht="22.5" customHeight="1" x14ac:dyDescent="0.3">
      <c r="B610" s="287"/>
      <c r="C610" s="288"/>
      <c r="D610" s="288"/>
      <c r="E610" s="289" t="s">
        <v>3</v>
      </c>
      <c r="F610" s="290" t="s">
        <v>619</v>
      </c>
      <c r="G610" s="291"/>
      <c r="H610" s="291"/>
      <c r="I610" s="291"/>
      <c r="J610" s="288"/>
      <c r="K610" s="292">
        <v>33.360999999999997</v>
      </c>
      <c r="L610" s="288"/>
      <c r="M610" s="288"/>
      <c r="N610" s="288"/>
      <c r="O610" s="288"/>
      <c r="P610" s="288"/>
      <c r="Q610" s="288"/>
      <c r="R610" s="293"/>
      <c r="T610" s="295"/>
      <c r="U610" s="288"/>
      <c r="V610" s="288"/>
      <c r="W610" s="288"/>
      <c r="X610" s="288"/>
      <c r="Y610" s="288"/>
      <c r="Z610" s="288"/>
      <c r="AA610" s="296"/>
      <c r="AT610" s="297" t="s">
        <v>155</v>
      </c>
      <c r="AU610" s="297" t="s">
        <v>86</v>
      </c>
      <c r="AV610" s="294" t="s">
        <v>86</v>
      </c>
      <c r="AW610" s="294" t="s">
        <v>32</v>
      </c>
      <c r="AX610" s="294" t="s">
        <v>77</v>
      </c>
      <c r="AY610" s="297" t="s">
        <v>147</v>
      </c>
    </row>
    <row r="611" spans="2:65" s="316" customFormat="1" ht="22.5" customHeight="1" x14ac:dyDescent="0.3">
      <c r="B611" s="309"/>
      <c r="C611" s="310"/>
      <c r="D611" s="310"/>
      <c r="E611" s="311" t="s">
        <v>3</v>
      </c>
      <c r="F611" s="312" t="s">
        <v>620</v>
      </c>
      <c r="G611" s="313"/>
      <c r="H611" s="313"/>
      <c r="I611" s="313"/>
      <c r="J611" s="310"/>
      <c r="K611" s="314">
        <v>3809.8969999999999</v>
      </c>
      <c r="L611" s="310"/>
      <c r="M611" s="310"/>
      <c r="N611" s="310"/>
      <c r="O611" s="310"/>
      <c r="P611" s="310"/>
      <c r="Q611" s="310"/>
      <c r="R611" s="315"/>
      <c r="T611" s="317"/>
      <c r="U611" s="310"/>
      <c r="V611" s="310"/>
      <c r="W611" s="310"/>
      <c r="X611" s="310"/>
      <c r="Y611" s="310"/>
      <c r="Z611" s="310"/>
      <c r="AA611" s="318"/>
      <c r="AT611" s="319" t="s">
        <v>155</v>
      </c>
      <c r="AU611" s="319" t="s">
        <v>86</v>
      </c>
      <c r="AV611" s="316" t="s">
        <v>164</v>
      </c>
      <c r="AW611" s="316" t="s">
        <v>32</v>
      </c>
      <c r="AX611" s="316" t="s">
        <v>77</v>
      </c>
      <c r="AY611" s="319" t="s">
        <v>147</v>
      </c>
    </row>
    <row r="612" spans="2:65" s="294" customFormat="1" ht="22.5" customHeight="1" x14ac:dyDescent="0.3">
      <c r="B612" s="287"/>
      <c r="C612" s="288"/>
      <c r="D612" s="288"/>
      <c r="E612" s="289" t="s">
        <v>3</v>
      </c>
      <c r="F612" s="290" t="s">
        <v>621</v>
      </c>
      <c r="G612" s="291"/>
      <c r="H612" s="291"/>
      <c r="I612" s="291"/>
      <c r="J612" s="288"/>
      <c r="K612" s="292">
        <v>-1848.0640000000001</v>
      </c>
      <c r="L612" s="288"/>
      <c r="M612" s="288"/>
      <c r="N612" s="288"/>
      <c r="O612" s="288"/>
      <c r="P612" s="288"/>
      <c r="Q612" s="288"/>
      <c r="R612" s="293"/>
      <c r="T612" s="295"/>
      <c r="U612" s="288"/>
      <c r="V612" s="288"/>
      <c r="W612" s="288"/>
      <c r="X612" s="288"/>
      <c r="Y612" s="288"/>
      <c r="Z612" s="288"/>
      <c r="AA612" s="296"/>
      <c r="AT612" s="297" t="s">
        <v>155</v>
      </c>
      <c r="AU612" s="297" t="s">
        <v>86</v>
      </c>
      <c r="AV612" s="294" t="s">
        <v>86</v>
      </c>
      <c r="AW612" s="294" t="s">
        <v>32</v>
      </c>
      <c r="AX612" s="294" t="s">
        <v>77</v>
      </c>
      <c r="AY612" s="297" t="s">
        <v>147</v>
      </c>
    </row>
    <row r="613" spans="2:65" s="316" customFormat="1" ht="22.5" customHeight="1" x14ac:dyDescent="0.3">
      <c r="B613" s="309"/>
      <c r="C613" s="310"/>
      <c r="D613" s="310"/>
      <c r="E613" s="311" t="s">
        <v>3</v>
      </c>
      <c r="F613" s="312" t="s">
        <v>163</v>
      </c>
      <c r="G613" s="313"/>
      <c r="H613" s="313"/>
      <c r="I613" s="313"/>
      <c r="J613" s="310"/>
      <c r="K613" s="314">
        <v>-1848.0640000000001</v>
      </c>
      <c r="L613" s="310"/>
      <c r="M613" s="310"/>
      <c r="N613" s="310"/>
      <c r="O613" s="310"/>
      <c r="P613" s="310"/>
      <c r="Q613" s="310"/>
      <c r="R613" s="315"/>
      <c r="T613" s="317"/>
      <c r="U613" s="310"/>
      <c r="V613" s="310"/>
      <c r="W613" s="310"/>
      <c r="X613" s="310"/>
      <c r="Y613" s="310"/>
      <c r="Z613" s="310"/>
      <c r="AA613" s="318"/>
      <c r="AT613" s="319" t="s">
        <v>155</v>
      </c>
      <c r="AU613" s="319" t="s">
        <v>86</v>
      </c>
      <c r="AV613" s="316" t="s">
        <v>164</v>
      </c>
      <c r="AW613" s="316" t="s">
        <v>32</v>
      </c>
      <c r="AX613" s="316" t="s">
        <v>77</v>
      </c>
      <c r="AY613" s="319" t="s">
        <v>147</v>
      </c>
    </row>
    <row r="614" spans="2:65" s="305" customFormat="1" ht="22.5" customHeight="1" x14ac:dyDescent="0.3">
      <c r="B614" s="298"/>
      <c r="C614" s="299"/>
      <c r="D614" s="299"/>
      <c r="E614" s="300" t="s">
        <v>3</v>
      </c>
      <c r="F614" s="301" t="s">
        <v>157</v>
      </c>
      <c r="G614" s="302"/>
      <c r="H614" s="302"/>
      <c r="I614" s="302"/>
      <c r="J614" s="299"/>
      <c r="K614" s="303">
        <v>2074.2719999999999</v>
      </c>
      <c r="L614" s="299"/>
      <c r="M614" s="299"/>
      <c r="N614" s="299"/>
      <c r="O614" s="299"/>
      <c r="P614" s="299"/>
      <c r="Q614" s="299"/>
      <c r="R614" s="304"/>
      <c r="T614" s="306"/>
      <c r="U614" s="299"/>
      <c r="V614" s="299"/>
      <c r="W614" s="299"/>
      <c r="X614" s="299"/>
      <c r="Y614" s="299"/>
      <c r="Z614" s="299"/>
      <c r="AA614" s="307"/>
      <c r="AT614" s="308" t="s">
        <v>155</v>
      </c>
      <c r="AU614" s="308" t="s">
        <v>86</v>
      </c>
      <c r="AV614" s="305" t="s">
        <v>152</v>
      </c>
      <c r="AW614" s="305" t="s">
        <v>32</v>
      </c>
      <c r="AX614" s="305" t="s">
        <v>33</v>
      </c>
      <c r="AY614" s="308" t="s">
        <v>147</v>
      </c>
    </row>
    <row r="615" spans="2:65" s="162" customFormat="1" ht="31.5" customHeight="1" x14ac:dyDescent="0.3">
      <c r="B615" s="163"/>
      <c r="C615" s="264" t="s">
        <v>622</v>
      </c>
      <c r="D615" s="264" t="s">
        <v>148</v>
      </c>
      <c r="E615" s="265" t="s">
        <v>623</v>
      </c>
      <c r="F615" s="266" t="s">
        <v>624</v>
      </c>
      <c r="G615" s="267"/>
      <c r="H615" s="267"/>
      <c r="I615" s="267"/>
      <c r="J615" s="268" t="s">
        <v>151</v>
      </c>
      <c r="K615" s="269">
        <v>1848.0640000000001</v>
      </c>
      <c r="L615" s="339"/>
      <c r="M615" s="340"/>
      <c r="N615" s="270">
        <f>ROUND(L615*K615,2)</f>
        <v>0</v>
      </c>
      <c r="O615" s="267"/>
      <c r="P615" s="267"/>
      <c r="Q615" s="267"/>
      <c r="R615" s="168"/>
      <c r="T615" s="271" t="s">
        <v>3</v>
      </c>
      <c r="U615" s="272" t="s">
        <v>42</v>
      </c>
      <c r="V615" s="273">
        <v>0.11899999999999999</v>
      </c>
      <c r="W615" s="273">
        <f>V615*K615</f>
        <v>219.91961599999999</v>
      </c>
      <c r="X615" s="273">
        <v>0</v>
      </c>
      <c r="Y615" s="273">
        <f>X615*K615</f>
        <v>0</v>
      </c>
      <c r="Z615" s="273">
        <v>0</v>
      </c>
      <c r="AA615" s="274">
        <f>Z615*K615</f>
        <v>0</v>
      </c>
      <c r="AR615" s="150" t="s">
        <v>152</v>
      </c>
      <c r="AT615" s="150" t="s">
        <v>148</v>
      </c>
      <c r="AU615" s="150" t="s">
        <v>86</v>
      </c>
      <c r="AY615" s="150" t="s">
        <v>147</v>
      </c>
      <c r="BE615" s="275">
        <f>IF(U615="základní",N615,0)</f>
        <v>0</v>
      </c>
      <c r="BF615" s="275">
        <f>IF(U615="snížená",N615,0)</f>
        <v>0</v>
      </c>
      <c r="BG615" s="275">
        <f>IF(U615="zákl. přenesená",N615,0)</f>
        <v>0</v>
      </c>
      <c r="BH615" s="275">
        <f>IF(U615="sníž. přenesená",N615,0)</f>
        <v>0</v>
      </c>
      <c r="BI615" s="275">
        <f>IF(U615="nulová",N615,0)</f>
        <v>0</v>
      </c>
      <c r="BJ615" s="150" t="s">
        <v>33</v>
      </c>
      <c r="BK615" s="275">
        <f>ROUND(L615*K615,2)</f>
        <v>0</v>
      </c>
      <c r="BL615" s="150" t="s">
        <v>152</v>
      </c>
      <c r="BM615" s="150" t="s">
        <v>625</v>
      </c>
    </row>
    <row r="616" spans="2:65" s="294" customFormat="1" ht="22.5" customHeight="1" x14ac:dyDescent="0.3">
      <c r="B616" s="287"/>
      <c r="C616" s="288"/>
      <c r="D616" s="288"/>
      <c r="E616" s="289" t="s">
        <v>3</v>
      </c>
      <c r="F616" s="321" t="s">
        <v>626</v>
      </c>
      <c r="G616" s="291"/>
      <c r="H616" s="291"/>
      <c r="I616" s="291"/>
      <c r="J616" s="288"/>
      <c r="K616" s="292">
        <v>2067.1019999999999</v>
      </c>
      <c r="L616" s="288"/>
      <c r="M616" s="288"/>
      <c r="N616" s="288"/>
      <c r="O616" s="288"/>
      <c r="P616" s="288"/>
      <c r="Q616" s="288"/>
      <c r="R616" s="293"/>
      <c r="T616" s="295"/>
      <c r="U616" s="288"/>
      <c r="V616" s="288"/>
      <c r="W616" s="288"/>
      <c r="X616" s="288"/>
      <c r="Y616" s="288"/>
      <c r="Z616" s="288"/>
      <c r="AA616" s="296"/>
      <c r="AT616" s="297" t="s">
        <v>155</v>
      </c>
      <c r="AU616" s="297" t="s">
        <v>86</v>
      </c>
      <c r="AV616" s="294" t="s">
        <v>86</v>
      </c>
      <c r="AW616" s="294" t="s">
        <v>32</v>
      </c>
      <c r="AX616" s="294" t="s">
        <v>77</v>
      </c>
      <c r="AY616" s="297" t="s">
        <v>147</v>
      </c>
    </row>
    <row r="617" spans="2:65" s="294" customFormat="1" ht="31.5" customHeight="1" x14ac:dyDescent="0.3">
      <c r="B617" s="287"/>
      <c r="C617" s="288"/>
      <c r="D617" s="288"/>
      <c r="E617" s="289" t="s">
        <v>3</v>
      </c>
      <c r="F617" s="290" t="s">
        <v>627</v>
      </c>
      <c r="G617" s="291"/>
      <c r="H617" s="291"/>
      <c r="I617" s="291"/>
      <c r="J617" s="288"/>
      <c r="K617" s="292">
        <v>-219.03800000000001</v>
      </c>
      <c r="L617" s="288"/>
      <c r="M617" s="288"/>
      <c r="N617" s="288"/>
      <c r="O617" s="288"/>
      <c r="P617" s="288"/>
      <c r="Q617" s="288"/>
      <c r="R617" s="293"/>
      <c r="T617" s="295"/>
      <c r="U617" s="288"/>
      <c r="V617" s="288"/>
      <c r="W617" s="288"/>
      <c r="X617" s="288"/>
      <c r="Y617" s="288"/>
      <c r="Z617" s="288"/>
      <c r="AA617" s="296"/>
      <c r="AT617" s="297" t="s">
        <v>155</v>
      </c>
      <c r="AU617" s="297" t="s">
        <v>86</v>
      </c>
      <c r="AV617" s="294" t="s">
        <v>86</v>
      </c>
      <c r="AW617" s="294" t="s">
        <v>32</v>
      </c>
      <c r="AX617" s="294" t="s">
        <v>77</v>
      </c>
      <c r="AY617" s="297" t="s">
        <v>147</v>
      </c>
    </row>
    <row r="618" spans="2:65" s="305" customFormat="1" ht="22.5" customHeight="1" x14ac:dyDescent="0.3">
      <c r="B618" s="298"/>
      <c r="C618" s="299"/>
      <c r="D618" s="299"/>
      <c r="E618" s="300" t="s">
        <v>3</v>
      </c>
      <c r="F618" s="301" t="s">
        <v>157</v>
      </c>
      <c r="G618" s="302"/>
      <c r="H618" s="302"/>
      <c r="I618" s="302"/>
      <c r="J618" s="299"/>
      <c r="K618" s="303">
        <v>1848.0640000000001</v>
      </c>
      <c r="L618" s="299"/>
      <c r="M618" s="299"/>
      <c r="N618" s="299"/>
      <c r="O618" s="299"/>
      <c r="P618" s="299"/>
      <c r="Q618" s="299"/>
      <c r="R618" s="304"/>
      <c r="T618" s="306"/>
      <c r="U618" s="299"/>
      <c r="V618" s="299"/>
      <c r="W618" s="299"/>
      <c r="X618" s="299"/>
      <c r="Y618" s="299"/>
      <c r="Z618" s="299"/>
      <c r="AA618" s="307"/>
      <c r="AT618" s="308" t="s">
        <v>155</v>
      </c>
      <c r="AU618" s="308" t="s">
        <v>86</v>
      </c>
      <c r="AV618" s="305" t="s">
        <v>152</v>
      </c>
      <c r="AW618" s="305" t="s">
        <v>32</v>
      </c>
      <c r="AX618" s="305" t="s">
        <v>33</v>
      </c>
      <c r="AY618" s="308" t="s">
        <v>147</v>
      </c>
    </row>
    <row r="619" spans="2:65" s="162" customFormat="1" ht="31.5" customHeight="1" x14ac:dyDescent="0.3">
      <c r="B619" s="163"/>
      <c r="C619" s="264" t="s">
        <v>628</v>
      </c>
      <c r="D619" s="264" t="s">
        <v>148</v>
      </c>
      <c r="E619" s="265" t="s">
        <v>629</v>
      </c>
      <c r="F619" s="266" t="s">
        <v>630</v>
      </c>
      <c r="G619" s="267"/>
      <c r="H619" s="267"/>
      <c r="I619" s="267"/>
      <c r="J619" s="268" t="s">
        <v>151</v>
      </c>
      <c r="K619" s="269">
        <v>588350.4</v>
      </c>
      <c r="L619" s="339"/>
      <c r="M619" s="340"/>
      <c r="N619" s="270">
        <f>ROUND(L619*K619,2)</f>
        <v>0</v>
      </c>
      <c r="O619" s="267"/>
      <c r="P619" s="267"/>
      <c r="Q619" s="267"/>
      <c r="R619" s="168"/>
      <c r="T619" s="271" t="s">
        <v>3</v>
      </c>
      <c r="U619" s="272" t="s">
        <v>42</v>
      </c>
      <c r="V619" s="273">
        <v>0</v>
      </c>
      <c r="W619" s="273">
        <f>V619*K619</f>
        <v>0</v>
      </c>
      <c r="X619" s="273">
        <v>0</v>
      </c>
      <c r="Y619" s="273">
        <f>X619*K619</f>
        <v>0</v>
      </c>
      <c r="Z619" s="273">
        <v>0</v>
      </c>
      <c r="AA619" s="274">
        <f>Z619*K619</f>
        <v>0</v>
      </c>
      <c r="AR619" s="150" t="s">
        <v>152</v>
      </c>
      <c r="AT619" s="150" t="s">
        <v>148</v>
      </c>
      <c r="AU619" s="150" t="s">
        <v>86</v>
      </c>
      <c r="AY619" s="150" t="s">
        <v>147</v>
      </c>
      <c r="BE619" s="275">
        <f>IF(U619="základní",N619,0)</f>
        <v>0</v>
      </c>
      <c r="BF619" s="275">
        <f>IF(U619="snížená",N619,0)</f>
        <v>0</v>
      </c>
      <c r="BG619" s="275">
        <f>IF(U619="zákl. přenesená",N619,0)</f>
        <v>0</v>
      </c>
      <c r="BH619" s="275">
        <f>IF(U619="sníž. přenesená",N619,0)</f>
        <v>0</v>
      </c>
      <c r="BI619" s="275">
        <f>IF(U619="nulová",N619,0)</f>
        <v>0</v>
      </c>
      <c r="BJ619" s="150" t="s">
        <v>33</v>
      </c>
      <c r="BK619" s="275">
        <f>ROUND(L619*K619,2)</f>
        <v>0</v>
      </c>
      <c r="BL619" s="150" t="s">
        <v>152</v>
      </c>
      <c r="BM619" s="150" t="s">
        <v>631</v>
      </c>
    </row>
    <row r="620" spans="2:65" s="294" customFormat="1" ht="22.5" customHeight="1" x14ac:dyDescent="0.3">
      <c r="B620" s="287"/>
      <c r="C620" s="288"/>
      <c r="D620" s="288"/>
      <c r="E620" s="289" t="s">
        <v>3</v>
      </c>
      <c r="F620" s="321" t="s">
        <v>632</v>
      </c>
      <c r="G620" s="291"/>
      <c r="H620" s="291"/>
      <c r="I620" s="291"/>
      <c r="J620" s="288"/>
      <c r="K620" s="292">
        <v>3922.3359999999998</v>
      </c>
      <c r="L620" s="288"/>
      <c r="M620" s="288"/>
      <c r="N620" s="288"/>
      <c r="O620" s="288"/>
      <c r="P620" s="288"/>
      <c r="Q620" s="288"/>
      <c r="R620" s="293"/>
      <c r="T620" s="295"/>
      <c r="U620" s="288"/>
      <c r="V620" s="288"/>
      <c r="W620" s="288"/>
      <c r="X620" s="288"/>
      <c r="Y620" s="288"/>
      <c r="Z620" s="288"/>
      <c r="AA620" s="296"/>
      <c r="AT620" s="297" t="s">
        <v>155</v>
      </c>
      <c r="AU620" s="297" t="s">
        <v>86</v>
      </c>
      <c r="AV620" s="294" t="s">
        <v>86</v>
      </c>
      <c r="AW620" s="294" t="s">
        <v>32</v>
      </c>
      <c r="AX620" s="294" t="s">
        <v>33</v>
      </c>
      <c r="AY620" s="297" t="s">
        <v>147</v>
      </c>
    </row>
    <row r="621" spans="2:65" s="162" customFormat="1" ht="31.5" customHeight="1" x14ac:dyDescent="0.3">
      <c r="B621" s="163"/>
      <c r="C621" s="264" t="s">
        <v>633</v>
      </c>
      <c r="D621" s="264" t="s">
        <v>148</v>
      </c>
      <c r="E621" s="265" t="s">
        <v>634</v>
      </c>
      <c r="F621" s="266" t="s">
        <v>635</v>
      </c>
      <c r="G621" s="267"/>
      <c r="H621" s="267"/>
      <c r="I621" s="267"/>
      <c r="J621" s="268" t="s">
        <v>151</v>
      </c>
      <c r="K621" s="269">
        <v>2074.2719999999999</v>
      </c>
      <c r="L621" s="339"/>
      <c r="M621" s="340"/>
      <c r="N621" s="270">
        <f>ROUND(L621*K621,2)</f>
        <v>0</v>
      </c>
      <c r="O621" s="267"/>
      <c r="P621" s="267"/>
      <c r="Q621" s="267"/>
      <c r="R621" s="168"/>
      <c r="T621" s="271" t="s">
        <v>3</v>
      </c>
      <c r="U621" s="272" t="s">
        <v>42</v>
      </c>
      <c r="V621" s="273">
        <v>6.9000000000000006E-2</v>
      </c>
      <c r="W621" s="273">
        <f>V621*K621</f>
        <v>143.12476800000002</v>
      </c>
      <c r="X621" s="273">
        <v>0</v>
      </c>
      <c r="Y621" s="273">
        <f>X621*K621</f>
        <v>0</v>
      </c>
      <c r="Z621" s="273">
        <v>0</v>
      </c>
      <c r="AA621" s="274">
        <f>Z621*K621</f>
        <v>0</v>
      </c>
      <c r="AR621" s="150" t="s">
        <v>152</v>
      </c>
      <c r="AT621" s="150" t="s">
        <v>148</v>
      </c>
      <c r="AU621" s="150" t="s">
        <v>86</v>
      </c>
      <c r="AY621" s="150" t="s">
        <v>147</v>
      </c>
      <c r="BE621" s="275">
        <f>IF(U621="základní",N621,0)</f>
        <v>0</v>
      </c>
      <c r="BF621" s="275">
        <f>IF(U621="snížená",N621,0)</f>
        <v>0</v>
      </c>
      <c r="BG621" s="275">
        <f>IF(U621="zákl. přenesená",N621,0)</f>
        <v>0</v>
      </c>
      <c r="BH621" s="275">
        <f>IF(U621="sníž. přenesená",N621,0)</f>
        <v>0</v>
      </c>
      <c r="BI621" s="275">
        <f>IF(U621="nulová",N621,0)</f>
        <v>0</v>
      </c>
      <c r="BJ621" s="150" t="s">
        <v>33</v>
      </c>
      <c r="BK621" s="275">
        <f>ROUND(L621*K621,2)</f>
        <v>0</v>
      </c>
      <c r="BL621" s="150" t="s">
        <v>152</v>
      </c>
      <c r="BM621" s="150" t="s">
        <v>636</v>
      </c>
    </row>
    <row r="622" spans="2:65" s="162" customFormat="1" ht="31.5" customHeight="1" x14ac:dyDescent="0.3">
      <c r="B622" s="163"/>
      <c r="C622" s="264" t="s">
        <v>637</v>
      </c>
      <c r="D622" s="264" t="s">
        <v>148</v>
      </c>
      <c r="E622" s="265" t="s">
        <v>638</v>
      </c>
      <c r="F622" s="266" t="s">
        <v>639</v>
      </c>
      <c r="G622" s="267"/>
      <c r="H622" s="267"/>
      <c r="I622" s="267"/>
      <c r="J622" s="268" t="s">
        <v>151</v>
      </c>
      <c r="K622" s="269">
        <v>1848.0640000000001</v>
      </c>
      <c r="L622" s="339"/>
      <c r="M622" s="340"/>
      <c r="N622" s="270">
        <f>ROUND(L622*K622,2)</f>
        <v>0</v>
      </c>
      <c r="O622" s="267"/>
      <c r="P622" s="267"/>
      <c r="Q622" s="267"/>
      <c r="R622" s="168"/>
      <c r="T622" s="271" t="s">
        <v>3</v>
      </c>
      <c r="U622" s="272" t="s">
        <v>42</v>
      </c>
      <c r="V622" s="273">
        <v>7.5999999999999998E-2</v>
      </c>
      <c r="W622" s="273">
        <f>V622*K622</f>
        <v>140.45286400000001</v>
      </c>
      <c r="X622" s="273">
        <v>0</v>
      </c>
      <c r="Y622" s="273">
        <f>X622*K622</f>
        <v>0</v>
      </c>
      <c r="Z622" s="273">
        <v>0</v>
      </c>
      <c r="AA622" s="274">
        <f>Z622*K622</f>
        <v>0</v>
      </c>
      <c r="AR622" s="150" t="s">
        <v>152</v>
      </c>
      <c r="AT622" s="150" t="s">
        <v>148</v>
      </c>
      <c r="AU622" s="150" t="s">
        <v>86</v>
      </c>
      <c r="AY622" s="150" t="s">
        <v>147</v>
      </c>
      <c r="BE622" s="275">
        <f>IF(U622="základní",N622,0)</f>
        <v>0</v>
      </c>
      <c r="BF622" s="275">
        <f>IF(U622="snížená",N622,0)</f>
        <v>0</v>
      </c>
      <c r="BG622" s="275">
        <f>IF(U622="zákl. přenesená",N622,0)</f>
        <v>0</v>
      </c>
      <c r="BH622" s="275">
        <f>IF(U622="sníž. přenesená",N622,0)</f>
        <v>0</v>
      </c>
      <c r="BI622" s="275">
        <f>IF(U622="nulová",N622,0)</f>
        <v>0</v>
      </c>
      <c r="BJ622" s="150" t="s">
        <v>33</v>
      </c>
      <c r="BK622" s="275">
        <f>ROUND(L622*K622,2)</f>
        <v>0</v>
      </c>
      <c r="BL622" s="150" t="s">
        <v>152</v>
      </c>
      <c r="BM622" s="150" t="s">
        <v>640</v>
      </c>
    </row>
    <row r="623" spans="2:65" s="162" customFormat="1" ht="44.25" customHeight="1" x14ac:dyDescent="0.3">
      <c r="B623" s="163"/>
      <c r="C623" s="264" t="s">
        <v>641</v>
      </c>
      <c r="D623" s="264" t="s">
        <v>148</v>
      </c>
      <c r="E623" s="265" t="s">
        <v>642</v>
      </c>
      <c r="F623" s="266" t="s">
        <v>643</v>
      </c>
      <c r="G623" s="267"/>
      <c r="H623" s="267"/>
      <c r="I623" s="267"/>
      <c r="J623" s="268" t="s">
        <v>271</v>
      </c>
      <c r="K623" s="269">
        <v>580.93700000000001</v>
      </c>
      <c r="L623" s="339"/>
      <c r="M623" s="340"/>
      <c r="N623" s="270">
        <f>ROUND(L623*K623,2)</f>
        <v>0</v>
      </c>
      <c r="O623" s="267"/>
      <c r="P623" s="267"/>
      <c r="Q623" s="267"/>
      <c r="R623" s="168"/>
      <c r="T623" s="271" t="s">
        <v>3</v>
      </c>
      <c r="U623" s="272" t="s">
        <v>42</v>
      </c>
      <c r="V623" s="273">
        <v>0.255</v>
      </c>
      <c r="W623" s="273">
        <f>V623*K623</f>
        <v>148.138935</v>
      </c>
      <c r="X623" s="273">
        <v>0</v>
      </c>
      <c r="Y623" s="273">
        <f>X623*K623</f>
        <v>0</v>
      </c>
      <c r="Z623" s="273">
        <v>0</v>
      </c>
      <c r="AA623" s="274">
        <f>Z623*K623</f>
        <v>0</v>
      </c>
      <c r="AR623" s="150" t="s">
        <v>152</v>
      </c>
      <c r="AT623" s="150" t="s">
        <v>148</v>
      </c>
      <c r="AU623" s="150" t="s">
        <v>86</v>
      </c>
      <c r="AY623" s="150" t="s">
        <v>147</v>
      </c>
      <c r="BE623" s="275">
        <f>IF(U623="základní",N623,0)</f>
        <v>0</v>
      </c>
      <c r="BF623" s="275">
        <f>IF(U623="snížená",N623,0)</f>
        <v>0</v>
      </c>
      <c r="BG623" s="275">
        <f>IF(U623="zákl. přenesená",N623,0)</f>
        <v>0</v>
      </c>
      <c r="BH623" s="275">
        <f>IF(U623="sníž. přenesená",N623,0)</f>
        <v>0</v>
      </c>
      <c r="BI623" s="275">
        <f>IF(U623="nulová",N623,0)</f>
        <v>0</v>
      </c>
      <c r="BJ623" s="150" t="s">
        <v>33</v>
      </c>
      <c r="BK623" s="275">
        <f>ROUND(L623*K623,2)</f>
        <v>0</v>
      </c>
      <c r="BL623" s="150" t="s">
        <v>152</v>
      </c>
      <c r="BM623" s="150" t="s">
        <v>644</v>
      </c>
    </row>
    <row r="624" spans="2:65" s="294" customFormat="1" ht="22.5" customHeight="1" x14ac:dyDescent="0.3">
      <c r="B624" s="287"/>
      <c r="C624" s="288"/>
      <c r="D624" s="288"/>
      <c r="E624" s="289" t="s">
        <v>3</v>
      </c>
      <c r="F624" s="321" t="s">
        <v>645</v>
      </c>
      <c r="G624" s="291"/>
      <c r="H624" s="291"/>
      <c r="I624" s="291"/>
      <c r="J624" s="288"/>
      <c r="K624" s="292">
        <v>65.349999999999994</v>
      </c>
      <c r="L624" s="288"/>
      <c r="M624" s="288"/>
      <c r="N624" s="288"/>
      <c r="O624" s="288"/>
      <c r="P624" s="288"/>
      <c r="Q624" s="288"/>
      <c r="R624" s="293"/>
      <c r="T624" s="295"/>
      <c r="U624" s="288"/>
      <c r="V624" s="288"/>
      <c r="W624" s="288"/>
      <c r="X624" s="288"/>
      <c r="Y624" s="288"/>
      <c r="Z624" s="288"/>
      <c r="AA624" s="296"/>
      <c r="AT624" s="297" t="s">
        <v>155</v>
      </c>
      <c r="AU624" s="297" t="s">
        <v>86</v>
      </c>
      <c r="AV624" s="294" t="s">
        <v>86</v>
      </c>
      <c r="AW624" s="294" t="s">
        <v>32</v>
      </c>
      <c r="AX624" s="294" t="s">
        <v>77</v>
      </c>
      <c r="AY624" s="297" t="s">
        <v>147</v>
      </c>
    </row>
    <row r="625" spans="2:65" s="294" customFormat="1" ht="31.5" customHeight="1" x14ac:dyDescent="0.3">
      <c r="B625" s="287"/>
      <c r="C625" s="288"/>
      <c r="D625" s="288"/>
      <c r="E625" s="289" t="s">
        <v>3</v>
      </c>
      <c r="F625" s="290" t="s">
        <v>646</v>
      </c>
      <c r="G625" s="291"/>
      <c r="H625" s="291"/>
      <c r="I625" s="291"/>
      <c r="J625" s="288"/>
      <c r="K625" s="292">
        <v>153.875</v>
      </c>
      <c r="L625" s="288"/>
      <c r="M625" s="288"/>
      <c r="N625" s="288"/>
      <c r="O625" s="288"/>
      <c r="P625" s="288"/>
      <c r="Q625" s="288"/>
      <c r="R625" s="293"/>
      <c r="T625" s="295"/>
      <c r="U625" s="288"/>
      <c r="V625" s="288"/>
      <c r="W625" s="288"/>
      <c r="X625" s="288"/>
      <c r="Y625" s="288"/>
      <c r="Z625" s="288"/>
      <c r="AA625" s="296"/>
      <c r="AT625" s="297" t="s">
        <v>155</v>
      </c>
      <c r="AU625" s="297" t="s">
        <v>86</v>
      </c>
      <c r="AV625" s="294" t="s">
        <v>86</v>
      </c>
      <c r="AW625" s="294" t="s">
        <v>32</v>
      </c>
      <c r="AX625" s="294" t="s">
        <v>77</v>
      </c>
      <c r="AY625" s="297" t="s">
        <v>147</v>
      </c>
    </row>
    <row r="626" spans="2:65" s="294" customFormat="1" ht="22.5" customHeight="1" x14ac:dyDescent="0.3">
      <c r="B626" s="287"/>
      <c r="C626" s="288"/>
      <c r="D626" s="288"/>
      <c r="E626" s="289" t="s">
        <v>3</v>
      </c>
      <c r="F626" s="290" t="s">
        <v>647</v>
      </c>
      <c r="G626" s="291"/>
      <c r="H626" s="291"/>
      <c r="I626" s="291"/>
      <c r="J626" s="288"/>
      <c r="K626" s="292">
        <v>6.4</v>
      </c>
      <c r="L626" s="288"/>
      <c r="M626" s="288"/>
      <c r="N626" s="288"/>
      <c r="O626" s="288"/>
      <c r="P626" s="288"/>
      <c r="Q626" s="288"/>
      <c r="R626" s="293"/>
      <c r="T626" s="295"/>
      <c r="U626" s="288"/>
      <c r="V626" s="288"/>
      <c r="W626" s="288"/>
      <c r="X626" s="288"/>
      <c r="Y626" s="288"/>
      <c r="Z626" s="288"/>
      <c r="AA626" s="296"/>
      <c r="AT626" s="297" t="s">
        <v>155</v>
      </c>
      <c r="AU626" s="297" t="s">
        <v>86</v>
      </c>
      <c r="AV626" s="294" t="s">
        <v>86</v>
      </c>
      <c r="AW626" s="294" t="s">
        <v>32</v>
      </c>
      <c r="AX626" s="294" t="s">
        <v>77</v>
      </c>
      <c r="AY626" s="297" t="s">
        <v>147</v>
      </c>
    </row>
    <row r="627" spans="2:65" s="294" customFormat="1" ht="22.5" customHeight="1" x14ac:dyDescent="0.3">
      <c r="B627" s="287"/>
      <c r="C627" s="288"/>
      <c r="D627" s="288"/>
      <c r="E627" s="289" t="s">
        <v>3</v>
      </c>
      <c r="F627" s="290" t="s">
        <v>648</v>
      </c>
      <c r="G627" s="291"/>
      <c r="H627" s="291"/>
      <c r="I627" s="291"/>
      <c r="J627" s="288"/>
      <c r="K627" s="292">
        <v>49.25</v>
      </c>
      <c r="L627" s="288"/>
      <c r="M627" s="288"/>
      <c r="N627" s="288"/>
      <c r="O627" s="288"/>
      <c r="P627" s="288"/>
      <c r="Q627" s="288"/>
      <c r="R627" s="293"/>
      <c r="T627" s="295"/>
      <c r="U627" s="288"/>
      <c r="V627" s="288"/>
      <c r="W627" s="288"/>
      <c r="X627" s="288"/>
      <c r="Y627" s="288"/>
      <c r="Z627" s="288"/>
      <c r="AA627" s="296"/>
      <c r="AT627" s="297" t="s">
        <v>155</v>
      </c>
      <c r="AU627" s="297" t="s">
        <v>86</v>
      </c>
      <c r="AV627" s="294" t="s">
        <v>86</v>
      </c>
      <c r="AW627" s="294" t="s">
        <v>32</v>
      </c>
      <c r="AX627" s="294" t="s">
        <v>77</v>
      </c>
      <c r="AY627" s="297" t="s">
        <v>147</v>
      </c>
    </row>
    <row r="628" spans="2:65" s="294" customFormat="1" ht="22.5" customHeight="1" x14ac:dyDescent="0.3">
      <c r="B628" s="287"/>
      <c r="C628" s="288"/>
      <c r="D628" s="288"/>
      <c r="E628" s="289" t="s">
        <v>3</v>
      </c>
      <c r="F628" s="290" t="s">
        <v>649</v>
      </c>
      <c r="G628" s="291"/>
      <c r="H628" s="291"/>
      <c r="I628" s="291"/>
      <c r="J628" s="288"/>
      <c r="K628" s="292">
        <v>102.75</v>
      </c>
      <c r="L628" s="288"/>
      <c r="M628" s="288"/>
      <c r="N628" s="288"/>
      <c r="O628" s="288"/>
      <c r="P628" s="288"/>
      <c r="Q628" s="288"/>
      <c r="R628" s="293"/>
      <c r="T628" s="295"/>
      <c r="U628" s="288"/>
      <c r="V628" s="288"/>
      <c r="W628" s="288"/>
      <c r="X628" s="288"/>
      <c r="Y628" s="288"/>
      <c r="Z628" s="288"/>
      <c r="AA628" s="296"/>
      <c r="AT628" s="297" t="s">
        <v>155</v>
      </c>
      <c r="AU628" s="297" t="s">
        <v>86</v>
      </c>
      <c r="AV628" s="294" t="s">
        <v>86</v>
      </c>
      <c r="AW628" s="294" t="s">
        <v>32</v>
      </c>
      <c r="AX628" s="294" t="s">
        <v>77</v>
      </c>
      <c r="AY628" s="297" t="s">
        <v>147</v>
      </c>
    </row>
    <row r="629" spans="2:65" s="294" customFormat="1" ht="31.5" customHeight="1" x14ac:dyDescent="0.3">
      <c r="B629" s="287"/>
      <c r="C629" s="288"/>
      <c r="D629" s="288"/>
      <c r="E629" s="289" t="s">
        <v>3</v>
      </c>
      <c r="F629" s="290" t="s">
        <v>650</v>
      </c>
      <c r="G629" s="291"/>
      <c r="H629" s="291"/>
      <c r="I629" s="291"/>
      <c r="J629" s="288"/>
      <c r="K629" s="292">
        <v>81.55</v>
      </c>
      <c r="L629" s="288"/>
      <c r="M629" s="288"/>
      <c r="N629" s="288"/>
      <c r="O629" s="288"/>
      <c r="P629" s="288"/>
      <c r="Q629" s="288"/>
      <c r="R629" s="293"/>
      <c r="T629" s="295"/>
      <c r="U629" s="288"/>
      <c r="V629" s="288"/>
      <c r="W629" s="288"/>
      <c r="X629" s="288"/>
      <c r="Y629" s="288"/>
      <c r="Z629" s="288"/>
      <c r="AA629" s="296"/>
      <c r="AT629" s="297" t="s">
        <v>155</v>
      </c>
      <c r="AU629" s="297" t="s">
        <v>86</v>
      </c>
      <c r="AV629" s="294" t="s">
        <v>86</v>
      </c>
      <c r="AW629" s="294" t="s">
        <v>32</v>
      </c>
      <c r="AX629" s="294" t="s">
        <v>77</v>
      </c>
      <c r="AY629" s="297" t="s">
        <v>147</v>
      </c>
    </row>
    <row r="630" spans="2:65" s="294" customFormat="1" ht="31.5" customHeight="1" x14ac:dyDescent="0.3">
      <c r="B630" s="287"/>
      <c r="C630" s="288"/>
      <c r="D630" s="288"/>
      <c r="E630" s="289" t="s">
        <v>3</v>
      </c>
      <c r="F630" s="290" t="s">
        <v>651</v>
      </c>
      <c r="G630" s="291"/>
      <c r="H630" s="291"/>
      <c r="I630" s="291"/>
      <c r="J630" s="288"/>
      <c r="K630" s="292">
        <v>44.58</v>
      </c>
      <c r="L630" s="288"/>
      <c r="M630" s="288"/>
      <c r="N630" s="288"/>
      <c r="O630" s="288"/>
      <c r="P630" s="288"/>
      <c r="Q630" s="288"/>
      <c r="R630" s="293"/>
      <c r="T630" s="295"/>
      <c r="U630" s="288"/>
      <c r="V630" s="288"/>
      <c r="W630" s="288"/>
      <c r="X630" s="288"/>
      <c r="Y630" s="288"/>
      <c r="Z630" s="288"/>
      <c r="AA630" s="296"/>
      <c r="AT630" s="297" t="s">
        <v>155</v>
      </c>
      <c r="AU630" s="297" t="s">
        <v>86</v>
      </c>
      <c r="AV630" s="294" t="s">
        <v>86</v>
      </c>
      <c r="AW630" s="294" t="s">
        <v>32</v>
      </c>
      <c r="AX630" s="294" t="s">
        <v>77</v>
      </c>
      <c r="AY630" s="297" t="s">
        <v>147</v>
      </c>
    </row>
    <row r="631" spans="2:65" s="294" customFormat="1" ht="22.5" customHeight="1" x14ac:dyDescent="0.3">
      <c r="B631" s="287"/>
      <c r="C631" s="288"/>
      <c r="D631" s="288"/>
      <c r="E631" s="289" t="s">
        <v>3</v>
      </c>
      <c r="F631" s="290" t="s">
        <v>652</v>
      </c>
      <c r="G631" s="291"/>
      <c r="H631" s="291"/>
      <c r="I631" s="291"/>
      <c r="J631" s="288"/>
      <c r="K631" s="292">
        <v>69.599999999999994</v>
      </c>
      <c r="L631" s="288"/>
      <c r="M631" s="288"/>
      <c r="N631" s="288"/>
      <c r="O631" s="288"/>
      <c r="P631" s="288"/>
      <c r="Q631" s="288"/>
      <c r="R631" s="293"/>
      <c r="T631" s="295"/>
      <c r="U631" s="288"/>
      <c r="V631" s="288"/>
      <c r="W631" s="288"/>
      <c r="X631" s="288"/>
      <c r="Y631" s="288"/>
      <c r="Z631" s="288"/>
      <c r="AA631" s="296"/>
      <c r="AT631" s="297" t="s">
        <v>155</v>
      </c>
      <c r="AU631" s="297" t="s">
        <v>86</v>
      </c>
      <c r="AV631" s="294" t="s">
        <v>86</v>
      </c>
      <c r="AW631" s="294" t="s">
        <v>32</v>
      </c>
      <c r="AX631" s="294" t="s">
        <v>77</v>
      </c>
      <c r="AY631" s="297" t="s">
        <v>147</v>
      </c>
    </row>
    <row r="632" spans="2:65" s="294" customFormat="1" ht="22.5" customHeight="1" x14ac:dyDescent="0.3">
      <c r="B632" s="287"/>
      <c r="C632" s="288"/>
      <c r="D632" s="288"/>
      <c r="E632" s="289" t="s">
        <v>3</v>
      </c>
      <c r="F632" s="290" t="s">
        <v>653</v>
      </c>
      <c r="G632" s="291"/>
      <c r="H632" s="291"/>
      <c r="I632" s="291"/>
      <c r="J632" s="288"/>
      <c r="K632" s="292">
        <v>7.5819999999999999</v>
      </c>
      <c r="L632" s="288"/>
      <c r="M632" s="288"/>
      <c r="N632" s="288"/>
      <c r="O632" s="288"/>
      <c r="P632" s="288"/>
      <c r="Q632" s="288"/>
      <c r="R632" s="293"/>
      <c r="T632" s="295"/>
      <c r="U632" s="288"/>
      <c r="V632" s="288"/>
      <c r="W632" s="288"/>
      <c r="X632" s="288"/>
      <c r="Y632" s="288"/>
      <c r="Z632" s="288"/>
      <c r="AA632" s="296"/>
      <c r="AT632" s="297" t="s">
        <v>155</v>
      </c>
      <c r="AU632" s="297" t="s">
        <v>86</v>
      </c>
      <c r="AV632" s="294" t="s">
        <v>86</v>
      </c>
      <c r="AW632" s="294" t="s">
        <v>32</v>
      </c>
      <c r="AX632" s="294" t="s">
        <v>77</v>
      </c>
      <c r="AY632" s="297" t="s">
        <v>147</v>
      </c>
    </row>
    <row r="633" spans="2:65" s="305" customFormat="1" ht="22.5" customHeight="1" x14ac:dyDescent="0.3">
      <c r="B633" s="298"/>
      <c r="C633" s="299"/>
      <c r="D633" s="299"/>
      <c r="E633" s="300" t="s">
        <v>3</v>
      </c>
      <c r="F633" s="301" t="s">
        <v>157</v>
      </c>
      <c r="G633" s="302"/>
      <c r="H633" s="302"/>
      <c r="I633" s="302"/>
      <c r="J633" s="299"/>
      <c r="K633" s="303">
        <v>580.93700000000001</v>
      </c>
      <c r="L633" s="299"/>
      <c r="M633" s="299"/>
      <c r="N633" s="299"/>
      <c r="O633" s="299"/>
      <c r="P633" s="299"/>
      <c r="Q633" s="299"/>
      <c r="R633" s="304"/>
      <c r="T633" s="306"/>
      <c r="U633" s="299"/>
      <c r="V633" s="299"/>
      <c r="W633" s="299"/>
      <c r="X633" s="299"/>
      <c r="Y633" s="299"/>
      <c r="Z633" s="299"/>
      <c r="AA633" s="307"/>
      <c r="AT633" s="308" t="s">
        <v>155</v>
      </c>
      <c r="AU633" s="308" t="s">
        <v>86</v>
      </c>
      <c r="AV633" s="305" t="s">
        <v>152</v>
      </c>
      <c r="AW633" s="305" t="s">
        <v>32</v>
      </c>
      <c r="AX633" s="305" t="s">
        <v>33</v>
      </c>
      <c r="AY633" s="308" t="s">
        <v>147</v>
      </c>
    </row>
    <row r="634" spans="2:65" s="162" customFormat="1" ht="44.25" customHeight="1" x14ac:dyDescent="0.3">
      <c r="B634" s="163"/>
      <c r="C634" s="264" t="s">
        <v>654</v>
      </c>
      <c r="D634" s="264" t="s">
        <v>148</v>
      </c>
      <c r="E634" s="265" t="s">
        <v>655</v>
      </c>
      <c r="F634" s="266" t="s">
        <v>656</v>
      </c>
      <c r="G634" s="267"/>
      <c r="H634" s="267"/>
      <c r="I634" s="267"/>
      <c r="J634" s="268" t="s">
        <v>271</v>
      </c>
      <c r="K634" s="269">
        <v>87140.55</v>
      </c>
      <c r="L634" s="339"/>
      <c r="M634" s="340"/>
      <c r="N634" s="270">
        <f>ROUND(L634*K634,2)</f>
        <v>0</v>
      </c>
      <c r="O634" s="267"/>
      <c r="P634" s="267"/>
      <c r="Q634" s="267"/>
      <c r="R634" s="168"/>
      <c r="T634" s="271" t="s">
        <v>3</v>
      </c>
      <c r="U634" s="272" t="s">
        <v>42</v>
      </c>
      <c r="V634" s="273">
        <v>0</v>
      </c>
      <c r="W634" s="273">
        <f>V634*K634</f>
        <v>0</v>
      </c>
      <c r="X634" s="273">
        <v>0</v>
      </c>
      <c r="Y634" s="273">
        <f>X634*K634</f>
        <v>0</v>
      </c>
      <c r="Z634" s="273">
        <v>0</v>
      </c>
      <c r="AA634" s="274">
        <f>Z634*K634</f>
        <v>0</v>
      </c>
      <c r="AR634" s="150" t="s">
        <v>152</v>
      </c>
      <c r="AT634" s="150" t="s">
        <v>148</v>
      </c>
      <c r="AU634" s="150" t="s">
        <v>86</v>
      </c>
      <c r="AY634" s="150" t="s">
        <v>147</v>
      </c>
      <c r="BE634" s="275">
        <f>IF(U634="základní",N634,0)</f>
        <v>0</v>
      </c>
      <c r="BF634" s="275">
        <f>IF(U634="snížená",N634,0)</f>
        <v>0</v>
      </c>
      <c r="BG634" s="275">
        <f>IF(U634="zákl. přenesená",N634,0)</f>
        <v>0</v>
      </c>
      <c r="BH634" s="275">
        <f>IF(U634="sníž. přenesená",N634,0)</f>
        <v>0</v>
      </c>
      <c r="BI634" s="275">
        <f>IF(U634="nulová",N634,0)</f>
        <v>0</v>
      </c>
      <c r="BJ634" s="150" t="s">
        <v>33</v>
      </c>
      <c r="BK634" s="275">
        <f>ROUND(L634*K634,2)</f>
        <v>0</v>
      </c>
      <c r="BL634" s="150" t="s">
        <v>152</v>
      </c>
      <c r="BM634" s="150" t="s">
        <v>657</v>
      </c>
    </row>
    <row r="635" spans="2:65" s="162" customFormat="1" ht="44.25" customHeight="1" x14ac:dyDescent="0.3">
      <c r="B635" s="163"/>
      <c r="C635" s="264" t="s">
        <v>658</v>
      </c>
      <c r="D635" s="264" t="s">
        <v>148</v>
      </c>
      <c r="E635" s="265" t="s">
        <v>659</v>
      </c>
      <c r="F635" s="266" t="s">
        <v>660</v>
      </c>
      <c r="G635" s="267"/>
      <c r="H635" s="267"/>
      <c r="I635" s="267"/>
      <c r="J635" s="268" t="s">
        <v>271</v>
      </c>
      <c r="K635" s="269">
        <v>580.93700000000001</v>
      </c>
      <c r="L635" s="339"/>
      <c r="M635" s="340"/>
      <c r="N635" s="270">
        <f>ROUND(L635*K635,2)</f>
        <v>0</v>
      </c>
      <c r="O635" s="267"/>
      <c r="P635" s="267"/>
      <c r="Q635" s="267"/>
      <c r="R635" s="168"/>
      <c r="T635" s="271" t="s">
        <v>3</v>
      </c>
      <c r="U635" s="272" t="s">
        <v>42</v>
      </c>
      <c r="V635" s="273">
        <v>0.152</v>
      </c>
      <c r="W635" s="273">
        <f>V635*K635</f>
        <v>88.302424000000002</v>
      </c>
      <c r="X635" s="273">
        <v>0</v>
      </c>
      <c r="Y635" s="273">
        <f>X635*K635</f>
        <v>0</v>
      </c>
      <c r="Z635" s="273">
        <v>0</v>
      </c>
      <c r="AA635" s="274">
        <f>Z635*K635</f>
        <v>0</v>
      </c>
      <c r="AR635" s="150" t="s">
        <v>152</v>
      </c>
      <c r="AT635" s="150" t="s">
        <v>148</v>
      </c>
      <c r="AU635" s="150" t="s">
        <v>86</v>
      </c>
      <c r="AY635" s="150" t="s">
        <v>147</v>
      </c>
      <c r="BE635" s="275">
        <f>IF(U635="základní",N635,0)</f>
        <v>0</v>
      </c>
      <c r="BF635" s="275">
        <f>IF(U635="snížená",N635,0)</f>
        <v>0</v>
      </c>
      <c r="BG635" s="275">
        <f>IF(U635="zákl. přenesená",N635,0)</f>
        <v>0</v>
      </c>
      <c r="BH635" s="275">
        <f>IF(U635="sníž. přenesená",N635,0)</f>
        <v>0</v>
      </c>
      <c r="BI635" s="275">
        <f>IF(U635="nulová",N635,0)</f>
        <v>0</v>
      </c>
      <c r="BJ635" s="150" t="s">
        <v>33</v>
      </c>
      <c r="BK635" s="275">
        <f>ROUND(L635*K635,2)</f>
        <v>0</v>
      </c>
      <c r="BL635" s="150" t="s">
        <v>152</v>
      </c>
      <c r="BM635" s="150" t="s">
        <v>661</v>
      </c>
    </row>
    <row r="636" spans="2:65" s="162" customFormat="1" ht="22.5" customHeight="1" x14ac:dyDescent="0.3">
      <c r="B636" s="163"/>
      <c r="C636" s="264" t="s">
        <v>662</v>
      </c>
      <c r="D636" s="264" t="s">
        <v>148</v>
      </c>
      <c r="E636" s="265" t="s">
        <v>663</v>
      </c>
      <c r="F636" s="266" t="s">
        <v>664</v>
      </c>
      <c r="G636" s="267"/>
      <c r="H636" s="267"/>
      <c r="I636" s="267"/>
      <c r="J636" s="268" t="s">
        <v>151</v>
      </c>
      <c r="K636" s="269">
        <v>3922.3359999999998</v>
      </c>
      <c r="L636" s="339"/>
      <c r="M636" s="340"/>
      <c r="N636" s="270">
        <f>ROUND(L636*K636,2)</f>
        <v>0</v>
      </c>
      <c r="O636" s="267"/>
      <c r="P636" s="267"/>
      <c r="Q636" s="267"/>
      <c r="R636" s="168"/>
      <c r="T636" s="271" t="s">
        <v>3</v>
      </c>
      <c r="U636" s="272" t="s">
        <v>42</v>
      </c>
      <c r="V636" s="273">
        <v>4.9000000000000002E-2</v>
      </c>
      <c r="W636" s="273">
        <f>V636*K636</f>
        <v>192.19446400000001</v>
      </c>
      <c r="X636" s="273">
        <v>0</v>
      </c>
      <c r="Y636" s="273">
        <f>X636*K636</f>
        <v>0</v>
      </c>
      <c r="Z636" s="273">
        <v>0</v>
      </c>
      <c r="AA636" s="274">
        <f>Z636*K636</f>
        <v>0</v>
      </c>
      <c r="AR636" s="150" t="s">
        <v>152</v>
      </c>
      <c r="AT636" s="150" t="s">
        <v>148</v>
      </c>
      <c r="AU636" s="150" t="s">
        <v>86</v>
      </c>
      <c r="AY636" s="150" t="s">
        <v>147</v>
      </c>
      <c r="BE636" s="275">
        <f>IF(U636="základní",N636,0)</f>
        <v>0</v>
      </c>
      <c r="BF636" s="275">
        <f>IF(U636="snížená",N636,0)</f>
        <v>0</v>
      </c>
      <c r="BG636" s="275">
        <f>IF(U636="zákl. přenesená",N636,0)</f>
        <v>0</v>
      </c>
      <c r="BH636" s="275">
        <f>IF(U636="sníž. přenesená",N636,0)</f>
        <v>0</v>
      </c>
      <c r="BI636" s="275">
        <f>IF(U636="nulová",N636,0)</f>
        <v>0</v>
      </c>
      <c r="BJ636" s="150" t="s">
        <v>33</v>
      </c>
      <c r="BK636" s="275">
        <f>ROUND(L636*K636,2)</f>
        <v>0</v>
      </c>
      <c r="BL636" s="150" t="s">
        <v>152</v>
      </c>
      <c r="BM636" s="150" t="s">
        <v>665</v>
      </c>
    </row>
    <row r="637" spans="2:65" s="294" customFormat="1" ht="22.5" customHeight="1" x14ac:dyDescent="0.3">
      <c r="B637" s="287"/>
      <c r="C637" s="288"/>
      <c r="D637" s="288"/>
      <c r="E637" s="289" t="s">
        <v>3</v>
      </c>
      <c r="F637" s="321" t="s">
        <v>632</v>
      </c>
      <c r="G637" s="291"/>
      <c r="H637" s="291"/>
      <c r="I637" s="291"/>
      <c r="J637" s="288"/>
      <c r="K637" s="292">
        <v>3922.3359999999998</v>
      </c>
      <c r="L637" s="288"/>
      <c r="M637" s="288"/>
      <c r="N637" s="288"/>
      <c r="O637" s="288"/>
      <c r="P637" s="288"/>
      <c r="Q637" s="288"/>
      <c r="R637" s="293"/>
      <c r="T637" s="295"/>
      <c r="U637" s="288"/>
      <c r="V637" s="288"/>
      <c r="W637" s="288"/>
      <c r="X637" s="288"/>
      <c r="Y637" s="288"/>
      <c r="Z637" s="288"/>
      <c r="AA637" s="296"/>
      <c r="AT637" s="297" t="s">
        <v>155</v>
      </c>
      <c r="AU637" s="297" t="s">
        <v>86</v>
      </c>
      <c r="AV637" s="294" t="s">
        <v>86</v>
      </c>
      <c r="AW637" s="294" t="s">
        <v>32</v>
      </c>
      <c r="AX637" s="294" t="s">
        <v>33</v>
      </c>
      <c r="AY637" s="297" t="s">
        <v>147</v>
      </c>
    </row>
    <row r="638" spans="2:65" s="162" customFormat="1" ht="31.5" customHeight="1" x14ac:dyDescent="0.3">
      <c r="B638" s="163"/>
      <c r="C638" s="264" t="s">
        <v>666</v>
      </c>
      <c r="D638" s="264" t="s">
        <v>148</v>
      </c>
      <c r="E638" s="265" t="s">
        <v>667</v>
      </c>
      <c r="F638" s="266" t="s">
        <v>668</v>
      </c>
      <c r="G638" s="267"/>
      <c r="H638" s="267"/>
      <c r="I638" s="267"/>
      <c r="J638" s="268" t="s">
        <v>151</v>
      </c>
      <c r="K638" s="269">
        <v>588350.4</v>
      </c>
      <c r="L638" s="339"/>
      <c r="M638" s="340"/>
      <c r="N638" s="270">
        <f>ROUND(L638*K638,2)</f>
        <v>0</v>
      </c>
      <c r="O638" s="267"/>
      <c r="P638" s="267"/>
      <c r="Q638" s="267"/>
      <c r="R638" s="168"/>
      <c r="T638" s="271" t="s">
        <v>3</v>
      </c>
      <c r="U638" s="272" t="s">
        <v>42</v>
      </c>
      <c r="V638" s="273">
        <v>0</v>
      </c>
      <c r="W638" s="273">
        <f>V638*K638</f>
        <v>0</v>
      </c>
      <c r="X638" s="273">
        <v>0</v>
      </c>
      <c r="Y638" s="273">
        <f>X638*K638</f>
        <v>0</v>
      </c>
      <c r="Z638" s="273">
        <v>0</v>
      </c>
      <c r="AA638" s="274">
        <f>Z638*K638</f>
        <v>0</v>
      </c>
      <c r="AR638" s="150" t="s">
        <v>152</v>
      </c>
      <c r="AT638" s="150" t="s">
        <v>148</v>
      </c>
      <c r="AU638" s="150" t="s">
        <v>86</v>
      </c>
      <c r="AY638" s="150" t="s">
        <v>147</v>
      </c>
      <c r="BE638" s="275">
        <f>IF(U638="základní",N638,0)</f>
        <v>0</v>
      </c>
      <c r="BF638" s="275">
        <f>IF(U638="snížená",N638,0)</f>
        <v>0</v>
      </c>
      <c r="BG638" s="275">
        <f>IF(U638="zákl. přenesená",N638,0)</f>
        <v>0</v>
      </c>
      <c r="BH638" s="275">
        <f>IF(U638="sníž. přenesená",N638,0)</f>
        <v>0</v>
      </c>
      <c r="BI638" s="275">
        <f>IF(U638="nulová",N638,0)</f>
        <v>0</v>
      </c>
      <c r="BJ638" s="150" t="s">
        <v>33</v>
      </c>
      <c r="BK638" s="275">
        <f>ROUND(L638*K638,2)</f>
        <v>0</v>
      </c>
      <c r="BL638" s="150" t="s">
        <v>152</v>
      </c>
      <c r="BM638" s="150" t="s">
        <v>669</v>
      </c>
    </row>
    <row r="639" spans="2:65" s="162" customFormat="1" ht="31.5" customHeight="1" x14ac:dyDescent="0.3">
      <c r="B639" s="163"/>
      <c r="C639" s="264" t="s">
        <v>670</v>
      </c>
      <c r="D639" s="264" t="s">
        <v>148</v>
      </c>
      <c r="E639" s="265" t="s">
        <v>671</v>
      </c>
      <c r="F639" s="266" t="s">
        <v>672</v>
      </c>
      <c r="G639" s="267"/>
      <c r="H639" s="267"/>
      <c r="I639" s="267"/>
      <c r="J639" s="268" t="s">
        <v>151</v>
      </c>
      <c r="K639" s="269">
        <v>3922.3359999999998</v>
      </c>
      <c r="L639" s="339"/>
      <c r="M639" s="340"/>
      <c r="N639" s="270">
        <f>ROUND(L639*K639,2)</f>
        <v>0</v>
      </c>
      <c r="O639" s="267"/>
      <c r="P639" s="267"/>
      <c r="Q639" s="267"/>
      <c r="R639" s="168"/>
      <c r="T639" s="271" t="s">
        <v>3</v>
      </c>
      <c r="U639" s="272" t="s">
        <v>42</v>
      </c>
      <c r="V639" s="273">
        <v>3.3000000000000002E-2</v>
      </c>
      <c r="W639" s="273">
        <f>V639*K639</f>
        <v>129.43708799999999</v>
      </c>
      <c r="X639" s="273">
        <v>0</v>
      </c>
      <c r="Y639" s="273">
        <f>X639*K639</f>
        <v>0</v>
      </c>
      <c r="Z639" s="273">
        <v>0</v>
      </c>
      <c r="AA639" s="274">
        <f>Z639*K639</f>
        <v>0</v>
      </c>
      <c r="AR639" s="150" t="s">
        <v>152</v>
      </c>
      <c r="AT639" s="150" t="s">
        <v>148</v>
      </c>
      <c r="AU639" s="150" t="s">
        <v>86</v>
      </c>
      <c r="AY639" s="150" t="s">
        <v>147</v>
      </c>
      <c r="BE639" s="275">
        <f>IF(U639="základní",N639,0)</f>
        <v>0</v>
      </c>
      <c r="BF639" s="275">
        <f>IF(U639="snížená",N639,0)</f>
        <v>0</v>
      </c>
      <c r="BG639" s="275">
        <f>IF(U639="zákl. přenesená",N639,0)</f>
        <v>0</v>
      </c>
      <c r="BH639" s="275">
        <f>IF(U639="sníž. přenesená",N639,0)</f>
        <v>0</v>
      </c>
      <c r="BI639" s="275">
        <f>IF(U639="nulová",N639,0)</f>
        <v>0</v>
      </c>
      <c r="BJ639" s="150" t="s">
        <v>33</v>
      </c>
      <c r="BK639" s="275">
        <f>ROUND(L639*K639,2)</f>
        <v>0</v>
      </c>
      <c r="BL639" s="150" t="s">
        <v>152</v>
      </c>
      <c r="BM639" s="150" t="s">
        <v>673</v>
      </c>
    </row>
    <row r="640" spans="2:65" s="162" customFormat="1" ht="22.5" customHeight="1" x14ac:dyDescent="0.3">
      <c r="B640" s="163"/>
      <c r="C640" s="264" t="s">
        <v>674</v>
      </c>
      <c r="D640" s="264" t="s">
        <v>148</v>
      </c>
      <c r="E640" s="265" t="s">
        <v>675</v>
      </c>
      <c r="F640" s="266" t="s">
        <v>676</v>
      </c>
      <c r="G640" s="267"/>
      <c r="H640" s="267"/>
      <c r="I640" s="267"/>
      <c r="J640" s="268" t="s">
        <v>271</v>
      </c>
      <c r="K640" s="269">
        <v>15.55</v>
      </c>
      <c r="L640" s="339"/>
      <c r="M640" s="340"/>
      <c r="N640" s="270">
        <f>ROUND(L640*K640,2)</f>
        <v>0</v>
      </c>
      <c r="O640" s="267"/>
      <c r="P640" s="267"/>
      <c r="Q640" s="267"/>
      <c r="R640" s="168"/>
      <c r="T640" s="271" t="s">
        <v>3</v>
      </c>
      <c r="U640" s="272" t="s">
        <v>42</v>
      </c>
      <c r="V640" s="273">
        <v>0.34100000000000003</v>
      </c>
      <c r="W640" s="273">
        <f>V640*K640</f>
        <v>5.302550000000001</v>
      </c>
      <c r="X640" s="273">
        <v>0</v>
      </c>
      <c r="Y640" s="273">
        <f>X640*K640</f>
        <v>0</v>
      </c>
      <c r="Z640" s="273">
        <v>0</v>
      </c>
      <c r="AA640" s="274">
        <f>Z640*K640</f>
        <v>0</v>
      </c>
      <c r="AR640" s="150" t="s">
        <v>152</v>
      </c>
      <c r="AT640" s="150" t="s">
        <v>148</v>
      </c>
      <c r="AU640" s="150" t="s">
        <v>86</v>
      </c>
      <c r="AY640" s="150" t="s">
        <v>147</v>
      </c>
      <c r="BE640" s="275">
        <f>IF(U640="základní",N640,0)</f>
        <v>0</v>
      </c>
      <c r="BF640" s="275">
        <f>IF(U640="snížená",N640,0)</f>
        <v>0</v>
      </c>
      <c r="BG640" s="275">
        <f>IF(U640="zákl. přenesená",N640,0)</f>
        <v>0</v>
      </c>
      <c r="BH640" s="275">
        <f>IF(U640="sníž. přenesená",N640,0)</f>
        <v>0</v>
      </c>
      <c r="BI640" s="275">
        <f>IF(U640="nulová",N640,0)</f>
        <v>0</v>
      </c>
      <c r="BJ640" s="150" t="s">
        <v>33</v>
      </c>
      <c r="BK640" s="275">
        <f>ROUND(L640*K640,2)</f>
        <v>0</v>
      </c>
      <c r="BL640" s="150" t="s">
        <v>152</v>
      </c>
      <c r="BM640" s="150" t="s">
        <v>677</v>
      </c>
    </row>
    <row r="641" spans="2:65" s="294" customFormat="1" ht="22.5" customHeight="1" x14ac:dyDescent="0.3">
      <c r="B641" s="287"/>
      <c r="C641" s="288"/>
      <c r="D641" s="288"/>
      <c r="E641" s="289" t="s">
        <v>3</v>
      </c>
      <c r="F641" s="321" t="s">
        <v>678</v>
      </c>
      <c r="G641" s="291"/>
      <c r="H641" s="291"/>
      <c r="I641" s="291"/>
      <c r="J641" s="288"/>
      <c r="K641" s="292">
        <v>1.75</v>
      </c>
      <c r="L641" s="288"/>
      <c r="M641" s="288"/>
      <c r="N641" s="288"/>
      <c r="O641" s="288"/>
      <c r="P641" s="288"/>
      <c r="Q641" s="288"/>
      <c r="R641" s="293"/>
      <c r="T641" s="295"/>
      <c r="U641" s="288"/>
      <c r="V641" s="288"/>
      <c r="W641" s="288"/>
      <c r="X641" s="288"/>
      <c r="Y641" s="288"/>
      <c r="Z641" s="288"/>
      <c r="AA641" s="296"/>
      <c r="AT641" s="297" t="s">
        <v>155</v>
      </c>
      <c r="AU641" s="297" t="s">
        <v>86</v>
      </c>
      <c r="AV641" s="294" t="s">
        <v>86</v>
      </c>
      <c r="AW641" s="294" t="s">
        <v>32</v>
      </c>
      <c r="AX641" s="294" t="s">
        <v>77</v>
      </c>
      <c r="AY641" s="297" t="s">
        <v>147</v>
      </c>
    </row>
    <row r="642" spans="2:65" s="316" customFormat="1" ht="22.5" customHeight="1" x14ac:dyDescent="0.3">
      <c r="B642" s="309"/>
      <c r="C642" s="310"/>
      <c r="D642" s="310"/>
      <c r="E642" s="311" t="s">
        <v>3</v>
      </c>
      <c r="F642" s="312" t="s">
        <v>259</v>
      </c>
      <c r="G642" s="313"/>
      <c r="H642" s="313"/>
      <c r="I642" s="313"/>
      <c r="J642" s="310"/>
      <c r="K642" s="314">
        <v>1.75</v>
      </c>
      <c r="L642" s="310"/>
      <c r="M642" s="310"/>
      <c r="N642" s="310"/>
      <c r="O642" s="310"/>
      <c r="P642" s="310"/>
      <c r="Q642" s="310"/>
      <c r="R642" s="315"/>
      <c r="T642" s="317"/>
      <c r="U642" s="310"/>
      <c r="V642" s="310"/>
      <c r="W642" s="310"/>
      <c r="X642" s="310"/>
      <c r="Y642" s="310"/>
      <c r="Z642" s="310"/>
      <c r="AA642" s="318"/>
      <c r="AT642" s="319" t="s">
        <v>155</v>
      </c>
      <c r="AU642" s="319" t="s">
        <v>86</v>
      </c>
      <c r="AV642" s="316" t="s">
        <v>164</v>
      </c>
      <c r="AW642" s="316" t="s">
        <v>32</v>
      </c>
      <c r="AX642" s="316" t="s">
        <v>77</v>
      </c>
      <c r="AY642" s="319" t="s">
        <v>147</v>
      </c>
    </row>
    <row r="643" spans="2:65" s="294" customFormat="1" ht="22.5" customHeight="1" x14ac:dyDescent="0.3">
      <c r="B643" s="287"/>
      <c r="C643" s="288"/>
      <c r="D643" s="288"/>
      <c r="E643" s="289" t="s">
        <v>3</v>
      </c>
      <c r="F643" s="290" t="s">
        <v>679</v>
      </c>
      <c r="G643" s="291"/>
      <c r="H643" s="291"/>
      <c r="I643" s="291"/>
      <c r="J643" s="288"/>
      <c r="K643" s="292">
        <v>13.8</v>
      </c>
      <c r="L643" s="288"/>
      <c r="M643" s="288"/>
      <c r="N643" s="288"/>
      <c r="O643" s="288"/>
      <c r="P643" s="288"/>
      <c r="Q643" s="288"/>
      <c r="R643" s="293"/>
      <c r="T643" s="295"/>
      <c r="U643" s="288"/>
      <c r="V643" s="288"/>
      <c r="W643" s="288"/>
      <c r="X643" s="288"/>
      <c r="Y643" s="288"/>
      <c r="Z643" s="288"/>
      <c r="AA643" s="296"/>
      <c r="AT643" s="297" t="s">
        <v>155</v>
      </c>
      <c r="AU643" s="297" t="s">
        <v>86</v>
      </c>
      <c r="AV643" s="294" t="s">
        <v>86</v>
      </c>
      <c r="AW643" s="294" t="s">
        <v>32</v>
      </c>
      <c r="AX643" s="294" t="s">
        <v>77</v>
      </c>
      <c r="AY643" s="297" t="s">
        <v>147</v>
      </c>
    </row>
    <row r="644" spans="2:65" s="316" customFormat="1" ht="22.5" customHeight="1" x14ac:dyDescent="0.3">
      <c r="B644" s="309"/>
      <c r="C644" s="310"/>
      <c r="D644" s="310"/>
      <c r="E644" s="311" t="s">
        <v>3</v>
      </c>
      <c r="F644" s="312" t="s">
        <v>264</v>
      </c>
      <c r="G644" s="313"/>
      <c r="H644" s="313"/>
      <c r="I644" s="313"/>
      <c r="J644" s="310"/>
      <c r="K644" s="314">
        <v>13.8</v>
      </c>
      <c r="L644" s="310"/>
      <c r="M644" s="310"/>
      <c r="N644" s="310"/>
      <c r="O644" s="310"/>
      <c r="P644" s="310"/>
      <c r="Q644" s="310"/>
      <c r="R644" s="315"/>
      <c r="T644" s="317"/>
      <c r="U644" s="310"/>
      <c r="V644" s="310"/>
      <c r="W644" s="310"/>
      <c r="X644" s="310"/>
      <c r="Y644" s="310"/>
      <c r="Z644" s="310"/>
      <c r="AA644" s="318"/>
      <c r="AT644" s="319" t="s">
        <v>155</v>
      </c>
      <c r="AU644" s="319" t="s">
        <v>86</v>
      </c>
      <c r="AV644" s="316" t="s">
        <v>164</v>
      </c>
      <c r="AW644" s="316" t="s">
        <v>32</v>
      </c>
      <c r="AX644" s="316" t="s">
        <v>77</v>
      </c>
      <c r="AY644" s="319" t="s">
        <v>147</v>
      </c>
    </row>
    <row r="645" spans="2:65" s="305" customFormat="1" ht="22.5" customHeight="1" x14ac:dyDescent="0.3">
      <c r="B645" s="298"/>
      <c r="C645" s="299"/>
      <c r="D645" s="299"/>
      <c r="E645" s="300" t="s">
        <v>3</v>
      </c>
      <c r="F645" s="301" t="s">
        <v>157</v>
      </c>
      <c r="G645" s="302"/>
      <c r="H645" s="302"/>
      <c r="I645" s="302"/>
      <c r="J645" s="299"/>
      <c r="K645" s="303">
        <v>15.55</v>
      </c>
      <c r="L645" s="299"/>
      <c r="M645" s="299"/>
      <c r="N645" s="299"/>
      <c r="O645" s="299"/>
      <c r="P645" s="299"/>
      <c r="Q645" s="299"/>
      <c r="R645" s="304"/>
      <c r="T645" s="306"/>
      <c r="U645" s="299"/>
      <c r="V645" s="299"/>
      <c r="W645" s="299"/>
      <c r="X645" s="299"/>
      <c r="Y645" s="299"/>
      <c r="Z645" s="299"/>
      <c r="AA645" s="307"/>
      <c r="AT645" s="308" t="s">
        <v>155</v>
      </c>
      <c r="AU645" s="308" t="s">
        <v>86</v>
      </c>
      <c r="AV645" s="305" t="s">
        <v>152</v>
      </c>
      <c r="AW645" s="305" t="s">
        <v>32</v>
      </c>
      <c r="AX645" s="305" t="s">
        <v>33</v>
      </c>
      <c r="AY645" s="308" t="s">
        <v>147</v>
      </c>
    </row>
    <row r="646" spans="2:65" s="162" customFormat="1" ht="31.5" customHeight="1" x14ac:dyDescent="0.3">
      <c r="B646" s="163"/>
      <c r="C646" s="264" t="s">
        <v>680</v>
      </c>
      <c r="D646" s="264" t="s">
        <v>148</v>
      </c>
      <c r="E646" s="265" t="s">
        <v>681</v>
      </c>
      <c r="F646" s="266" t="s">
        <v>682</v>
      </c>
      <c r="G646" s="267"/>
      <c r="H646" s="267"/>
      <c r="I646" s="267"/>
      <c r="J646" s="268" t="s">
        <v>271</v>
      </c>
      <c r="K646" s="269">
        <v>15.55</v>
      </c>
      <c r="L646" s="339"/>
      <c r="M646" s="340"/>
      <c r="N646" s="270">
        <f>ROUND(L646*K646,2)</f>
        <v>0</v>
      </c>
      <c r="O646" s="267"/>
      <c r="P646" s="267"/>
      <c r="Q646" s="267"/>
      <c r="R646" s="168"/>
      <c r="T646" s="271" t="s">
        <v>3</v>
      </c>
      <c r="U646" s="272" t="s">
        <v>42</v>
      </c>
      <c r="V646" s="273">
        <v>0</v>
      </c>
      <c r="W646" s="273">
        <f>V646*K646</f>
        <v>0</v>
      </c>
      <c r="X646" s="273">
        <v>0</v>
      </c>
      <c r="Y646" s="273">
        <f>X646*K646</f>
        <v>0</v>
      </c>
      <c r="Z646" s="273">
        <v>0</v>
      </c>
      <c r="AA646" s="274">
        <f>Z646*K646</f>
        <v>0</v>
      </c>
      <c r="AR646" s="150" t="s">
        <v>152</v>
      </c>
      <c r="AT646" s="150" t="s">
        <v>148</v>
      </c>
      <c r="AU646" s="150" t="s">
        <v>86</v>
      </c>
      <c r="AY646" s="150" t="s">
        <v>147</v>
      </c>
      <c r="BE646" s="275">
        <f>IF(U646="základní",N646,0)</f>
        <v>0</v>
      </c>
      <c r="BF646" s="275">
        <f>IF(U646="snížená",N646,0)</f>
        <v>0</v>
      </c>
      <c r="BG646" s="275">
        <f>IF(U646="zákl. přenesená",N646,0)</f>
        <v>0</v>
      </c>
      <c r="BH646" s="275">
        <f>IF(U646="sníž. přenesená",N646,0)</f>
        <v>0</v>
      </c>
      <c r="BI646" s="275">
        <f>IF(U646="nulová",N646,0)</f>
        <v>0</v>
      </c>
      <c r="BJ646" s="150" t="s">
        <v>33</v>
      </c>
      <c r="BK646" s="275">
        <f>ROUND(L646*K646,2)</f>
        <v>0</v>
      </c>
      <c r="BL646" s="150" t="s">
        <v>152</v>
      </c>
      <c r="BM646" s="150" t="s">
        <v>683</v>
      </c>
    </row>
    <row r="647" spans="2:65" s="162" customFormat="1" ht="22.5" customHeight="1" x14ac:dyDescent="0.3">
      <c r="B647" s="163"/>
      <c r="C647" s="264" t="s">
        <v>684</v>
      </c>
      <c r="D647" s="264" t="s">
        <v>148</v>
      </c>
      <c r="E647" s="265" t="s">
        <v>685</v>
      </c>
      <c r="F647" s="266" t="s">
        <v>686</v>
      </c>
      <c r="G647" s="267"/>
      <c r="H647" s="267"/>
      <c r="I647" s="267"/>
      <c r="J647" s="268" t="s">
        <v>271</v>
      </c>
      <c r="K647" s="269">
        <v>15.55</v>
      </c>
      <c r="L647" s="339"/>
      <c r="M647" s="340"/>
      <c r="N647" s="270">
        <f>ROUND(L647*K647,2)</f>
        <v>0</v>
      </c>
      <c r="O647" s="267"/>
      <c r="P647" s="267"/>
      <c r="Q647" s="267"/>
      <c r="R647" s="168"/>
      <c r="T647" s="271" t="s">
        <v>3</v>
      </c>
      <c r="U647" s="272" t="s">
        <v>42</v>
      </c>
      <c r="V647" s="273">
        <v>0.20699999999999999</v>
      </c>
      <c r="W647" s="273">
        <f>V647*K647</f>
        <v>3.2188499999999998</v>
      </c>
      <c r="X647" s="273">
        <v>0</v>
      </c>
      <c r="Y647" s="273">
        <f>X647*K647</f>
        <v>0</v>
      </c>
      <c r="Z647" s="273">
        <v>0</v>
      </c>
      <c r="AA647" s="274">
        <f>Z647*K647</f>
        <v>0</v>
      </c>
      <c r="AR647" s="150" t="s">
        <v>152</v>
      </c>
      <c r="AT647" s="150" t="s">
        <v>148</v>
      </c>
      <c r="AU647" s="150" t="s">
        <v>86</v>
      </c>
      <c r="AY647" s="150" t="s">
        <v>147</v>
      </c>
      <c r="BE647" s="275">
        <f>IF(U647="základní",N647,0)</f>
        <v>0</v>
      </c>
      <c r="BF647" s="275">
        <f>IF(U647="snížená",N647,0)</f>
        <v>0</v>
      </c>
      <c r="BG647" s="275">
        <f>IF(U647="zákl. přenesená",N647,0)</f>
        <v>0</v>
      </c>
      <c r="BH647" s="275">
        <f>IF(U647="sníž. přenesená",N647,0)</f>
        <v>0</v>
      </c>
      <c r="BI647" s="275">
        <f>IF(U647="nulová",N647,0)</f>
        <v>0</v>
      </c>
      <c r="BJ647" s="150" t="s">
        <v>33</v>
      </c>
      <c r="BK647" s="275">
        <f>ROUND(L647*K647,2)</f>
        <v>0</v>
      </c>
      <c r="BL647" s="150" t="s">
        <v>152</v>
      </c>
      <c r="BM647" s="150" t="s">
        <v>687</v>
      </c>
    </row>
    <row r="648" spans="2:65" s="162" customFormat="1" ht="44.25" customHeight="1" x14ac:dyDescent="0.3">
      <c r="B648" s="163"/>
      <c r="C648" s="264" t="s">
        <v>688</v>
      </c>
      <c r="D648" s="264" t="s">
        <v>148</v>
      </c>
      <c r="E648" s="265" t="s">
        <v>689</v>
      </c>
      <c r="F648" s="266" t="s">
        <v>690</v>
      </c>
      <c r="G648" s="267"/>
      <c r="H648" s="267"/>
      <c r="I648" s="267"/>
      <c r="J648" s="268" t="s">
        <v>586</v>
      </c>
      <c r="K648" s="269">
        <v>24</v>
      </c>
      <c r="L648" s="339"/>
      <c r="M648" s="340"/>
      <c r="N648" s="270">
        <f>ROUND(L648*K648,2)</f>
        <v>0</v>
      </c>
      <c r="O648" s="267"/>
      <c r="P648" s="267"/>
      <c r="Q648" s="267"/>
      <c r="R648" s="168"/>
      <c r="T648" s="271" t="s">
        <v>3</v>
      </c>
      <c r="U648" s="272" t="s">
        <v>42</v>
      </c>
      <c r="V648" s="273">
        <v>0.156</v>
      </c>
      <c r="W648" s="273">
        <f>V648*K648</f>
        <v>3.7439999999999998</v>
      </c>
      <c r="X648" s="273">
        <v>2.7E-4</v>
      </c>
      <c r="Y648" s="273">
        <f>X648*K648</f>
        <v>6.4799999999999996E-3</v>
      </c>
      <c r="Z648" s="273">
        <v>0</v>
      </c>
      <c r="AA648" s="274">
        <f>Z648*K648</f>
        <v>0</v>
      </c>
      <c r="AR648" s="150" t="s">
        <v>152</v>
      </c>
      <c r="AT648" s="150" t="s">
        <v>148</v>
      </c>
      <c r="AU648" s="150" t="s">
        <v>86</v>
      </c>
      <c r="AY648" s="150" t="s">
        <v>147</v>
      </c>
      <c r="BE648" s="275">
        <f>IF(U648="základní",N648,0)</f>
        <v>0</v>
      </c>
      <c r="BF648" s="275">
        <f>IF(U648="snížená",N648,0)</f>
        <v>0</v>
      </c>
      <c r="BG648" s="275">
        <f>IF(U648="zákl. přenesená",N648,0)</f>
        <v>0</v>
      </c>
      <c r="BH648" s="275">
        <f>IF(U648="sníž. přenesená",N648,0)</f>
        <v>0</v>
      </c>
      <c r="BI648" s="275">
        <f>IF(U648="nulová",N648,0)</f>
        <v>0</v>
      </c>
      <c r="BJ648" s="150" t="s">
        <v>33</v>
      </c>
      <c r="BK648" s="275">
        <f>ROUND(L648*K648,2)</f>
        <v>0</v>
      </c>
      <c r="BL648" s="150" t="s">
        <v>152</v>
      </c>
      <c r="BM648" s="150" t="s">
        <v>691</v>
      </c>
    </row>
    <row r="649" spans="2:65" s="294" customFormat="1" ht="31.5" customHeight="1" x14ac:dyDescent="0.3">
      <c r="B649" s="287"/>
      <c r="C649" s="288"/>
      <c r="D649" s="288"/>
      <c r="E649" s="289" t="s">
        <v>3</v>
      </c>
      <c r="F649" s="321" t="s">
        <v>692</v>
      </c>
      <c r="G649" s="291"/>
      <c r="H649" s="291"/>
      <c r="I649" s="291"/>
      <c r="J649" s="288"/>
      <c r="K649" s="292">
        <v>24</v>
      </c>
      <c r="L649" s="288"/>
      <c r="M649" s="288"/>
      <c r="N649" s="288"/>
      <c r="O649" s="288"/>
      <c r="P649" s="288"/>
      <c r="Q649" s="288"/>
      <c r="R649" s="293"/>
      <c r="T649" s="295"/>
      <c r="U649" s="288"/>
      <c r="V649" s="288"/>
      <c r="W649" s="288"/>
      <c r="X649" s="288"/>
      <c r="Y649" s="288"/>
      <c r="Z649" s="288"/>
      <c r="AA649" s="296"/>
      <c r="AT649" s="297" t="s">
        <v>155</v>
      </c>
      <c r="AU649" s="297" t="s">
        <v>86</v>
      </c>
      <c r="AV649" s="294" t="s">
        <v>86</v>
      </c>
      <c r="AW649" s="294" t="s">
        <v>32</v>
      </c>
      <c r="AX649" s="294" t="s">
        <v>33</v>
      </c>
      <c r="AY649" s="297" t="s">
        <v>147</v>
      </c>
    </row>
    <row r="650" spans="2:65" s="162" customFormat="1" ht="31.5" customHeight="1" x14ac:dyDescent="0.3">
      <c r="B650" s="163"/>
      <c r="C650" s="264" t="s">
        <v>693</v>
      </c>
      <c r="D650" s="264" t="s">
        <v>148</v>
      </c>
      <c r="E650" s="265" t="s">
        <v>694</v>
      </c>
      <c r="F650" s="266" t="s">
        <v>695</v>
      </c>
      <c r="G650" s="267"/>
      <c r="H650" s="267"/>
      <c r="I650" s="267"/>
      <c r="J650" s="268" t="s">
        <v>586</v>
      </c>
      <c r="K650" s="269">
        <v>130</v>
      </c>
      <c r="L650" s="339"/>
      <c r="M650" s="340"/>
      <c r="N650" s="270">
        <f>ROUND(L650*K650,2)</f>
        <v>0</v>
      </c>
      <c r="O650" s="267"/>
      <c r="P650" s="267"/>
      <c r="Q650" s="267"/>
      <c r="R650" s="168"/>
      <c r="T650" s="271" t="s">
        <v>3</v>
      </c>
      <c r="U650" s="272" t="s">
        <v>42</v>
      </c>
      <c r="V650" s="273">
        <v>8.1000000000000003E-2</v>
      </c>
      <c r="W650" s="273">
        <f>V650*K650</f>
        <v>10.530000000000001</v>
      </c>
      <c r="X650" s="273">
        <v>1.0000000000000001E-5</v>
      </c>
      <c r="Y650" s="273">
        <f>X650*K650</f>
        <v>1.3000000000000002E-3</v>
      </c>
      <c r="Z650" s="273">
        <v>0</v>
      </c>
      <c r="AA650" s="274">
        <f>Z650*K650</f>
        <v>0</v>
      </c>
      <c r="AR650" s="150" t="s">
        <v>152</v>
      </c>
      <c r="AT650" s="150" t="s">
        <v>148</v>
      </c>
      <c r="AU650" s="150" t="s">
        <v>86</v>
      </c>
      <c r="AY650" s="150" t="s">
        <v>147</v>
      </c>
      <c r="BE650" s="275">
        <f>IF(U650="základní",N650,0)</f>
        <v>0</v>
      </c>
      <c r="BF650" s="275">
        <f>IF(U650="snížená",N650,0)</f>
        <v>0</v>
      </c>
      <c r="BG650" s="275">
        <f>IF(U650="zákl. přenesená",N650,0)</f>
        <v>0</v>
      </c>
      <c r="BH650" s="275">
        <f>IF(U650="sníž. přenesená",N650,0)</f>
        <v>0</v>
      </c>
      <c r="BI650" s="275">
        <f>IF(U650="nulová",N650,0)</f>
        <v>0</v>
      </c>
      <c r="BJ650" s="150" t="s">
        <v>33</v>
      </c>
      <c r="BK650" s="275">
        <f>ROUND(L650*K650,2)</f>
        <v>0</v>
      </c>
      <c r="BL650" s="150" t="s">
        <v>152</v>
      </c>
      <c r="BM650" s="150" t="s">
        <v>696</v>
      </c>
    </row>
    <row r="651" spans="2:65" s="294" customFormat="1" ht="31.5" customHeight="1" x14ac:dyDescent="0.3">
      <c r="B651" s="287"/>
      <c r="C651" s="288"/>
      <c r="D651" s="288"/>
      <c r="E651" s="289" t="s">
        <v>3</v>
      </c>
      <c r="F651" s="321" t="s">
        <v>697</v>
      </c>
      <c r="G651" s="291"/>
      <c r="H651" s="291"/>
      <c r="I651" s="291"/>
      <c r="J651" s="288"/>
      <c r="K651" s="292">
        <v>130</v>
      </c>
      <c r="L651" s="288"/>
      <c r="M651" s="288"/>
      <c r="N651" s="288"/>
      <c r="O651" s="288"/>
      <c r="P651" s="288"/>
      <c r="Q651" s="288"/>
      <c r="R651" s="293"/>
      <c r="T651" s="295"/>
      <c r="U651" s="288"/>
      <c r="V651" s="288"/>
      <c r="W651" s="288"/>
      <c r="X651" s="288"/>
      <c r="Y651" s="288"/>
      <c r="Z651" s="288"/>
      <c r="AA651" s="296"/>
      <c r="AT651" s="297" t="s">
        <v>155</v>
      </c>
      <c r="AU651" s="297" t="s">
        <v>86</v>
      </c>
      <c r="AV651" s="294" t="s">
        <v>86</v>
      </c>
      <c r="AW651" s="294" t="s">
        <v>32</v>
      </c>
      <c r="AX651" s="294" t="s">
        <v>33</v>
      </c>
      <c r="AY651" s="297" t="s">
        <v>147</v>
      </c>
    </row>
    <row r="652" spans="2:65" s="162" customFormat="1" ht="31.5" customHeight="1" x14ac:dyDescent="0.3">
      <c r="B652" s="163"/>
      <c r="C652" s="264" t="s">
        <v>698</v>
      </c>
      <c r="D652" s="264" t="s">
        <v>148</v>
      </c>
      <c r="E652" s="265" t="s">
        <v>699</v>
      </c>
      <c r="F652" s="266" t="s">
        <v>700</v>
      </c>
      <c r="G652" s="267"/>
      <c r="H652" s="267"/>
      <c r="I652" s="267"/>
      <c r="J652" s="268" t="s">
        <v>586</v>
      </c>
      <c r="K652" s="269">
        <v>130</v>
      </c>
      <c r="L652" s="339"/>
      <c r="M652" s="340"/>
      <c r="N652" s="270">
        <f>ROUND(L652*K652,2)</f>
        <v>0</v>
      </c>
      <c r="O652" s="267"/>
      <c r="P652" s="267"/>
      <c r="Q652" s="267"/>
      <c r="R652" s="168"/>
      <c r="T652" s="271" t="s">
        <v>3</v>
      </c>
      <c r="U652" s="272" t="s">
        <v>42</v>
      </c>
      <c r="V652" s="273">
        <v>5.2999999999999999E-2</v>
      </c>
      <c r="W652" s="273">
        <f>V652*K652</f>
        <v>6.89</v>
      </c>
      <c r="X652" s="273">
        <v>1.4999999999999999E-4</v>
      </c>
      <c r="Y652" s="273">
        <f>X652*K652</f>
        <v>1.95E-2</v>
      </c>
      <c r="Z652" s="273">
        <v>0</v>
      </c>
      <c r="AA652" s="274">
        <f>Z652*K652</f>
        <v>0</v>
      </c>
      <c r="AR652" s="150" t="s">
        <v>152</v>
      </c>
      <c r="AT652" s="150" t="s">
        <v>148</v>
      </c>
      <c r="AU652" s="150" t="s">
        <v>86</v>
      </c>
      <c r="AY652" s="150" t="s">
        <v>147</v>
      </c>
      <c r="BE652" s="275">
        <f>IF(U652="základní",N652,0)</f>
        <v>0</v>
      </c>
      <c r="BF652" s="275">
        <f>IF(U652="snížená",N652,0)</f>
        <v>0</v>
      </c>
      <c r="BG652" s="275">
        <f>IF(U652="zákl. přenesená",N652,0)</f>
        <v>0</v>
      </c>
      <c r="BH652" s="275">
        <f>IF(U652="sníž. přenesená",N652,0)</f>
        <v>0</v>
      </c>
      <c r="BI652" s="275">
        <f>IF(U652="nulová",N652,0)</f>
        <v>0</v>
      </c>
      <c r="BJ652" s="150" t="s">
        <v>33</v>
      </c>
      <c r="BK652" s="275">
        <f>ROUND(L652*K652,2)</f>
        <v>0</v>
      </c>
      <c r="BL652" s="150" t="s">
        <v>152</v>
      </c>
      <c r="BM652" s="150" t="s">
        <v>701</v>
      </c>
    </row>
    <row r="653" spans="2:65" s="294" customFormat="1" ht="31.5" customHeight="1" x14ac:dyDescent="0.3">
      <c r="B653" s="287"/>
      <c r="C653" s="288"/>
      <c r="D653" s="288"/>
      <c r="E653" s="289" t="s">
        <v>3</v>
      </c>
      <c r="F653" s="321" t="s">
        <v>697</v>
      </c>
      <c r="G653" s="291"/>
      <c r="H653" s="291"/>
      <c r="I653" s="291"/>
      <c r="J653" s="288"/>
      <c r="K653" s="292">
        <v>130</v>
      </c>
      <c r="L653" s="288"/>
      <c r="M653" s="288"/>
      <c r="N653" s="288"/>
      <c r="O653" s="288"/>
      <c r="P653" s="288"/>
      <c r="Q653" s="288"/>
      <c r="R653" s="293"/>
      <c r="T653" s="295"/>
      <c r="U653" s="288"/>
      <c r="V653" s="288"/>
      <c r="W653" s="288"/>
      <c r="X653" s="288"/>
      <c r="Y653" s="288"/>
      <c r="Z653" s="288"/>
      <c r="AA653" s="296"/>
      <c r="AT653" s="297" t="s">
        <v>155</v>
      </c>
      <c r="AU653" s="297" t="s">
        <v>86</v>
      </c>
      <c r="AV653" s="294" t="s">
        <v>86</v>
      </c>
      <c r="AW653" s="294" t="s">
        <v>32</v>
      </c>
      <c r="AX653" s="294" t="s">
        <v>33</v>
      </c>
      <c r="AY653" s="297" t="s">
        <v>147</v>
      </c>
    </row>
    <row r="654" spans="2:65" s="162" customFormat="1" ht="31.5" customHeight="1" x14ac:dyDescent="0.3">
      <c r="B654" s="163"/>
      <c r="C654" s="264" t="s">
        <v>702</v>
      </c>
      <c r="D654" s="264" t="s">
        <v>148</v>
      </c>
      <c r="E654" s="265" t="s">
        <v>703</v>
      </c>
      <c r="F654" s="266" t="s">
        <v>704</v>
      </c>
      <c r="G654" s="267"/>
      <c r="H654" s="267"/>
      <c r="I654" s="267"/>
      <c r="J654" s="268" t="s">
        <v>151</v>
      </c>
      <c r="K654" s="269">
        <v>102.62</v>
      </c>
      <c r="L654" s="339"/>
      <c r="M654" s="340"/>
      <c r="N654" s="270">
        <f>ROUND(L654*K654,2)</f>
        <v>0</v>
      </c>
      <c r="O654" s="267"/>
      <c r="P654" s="267"/>
      <c r="Q654" s="267"/>
      <c r="R654" s="168"/>
      <c r="T654" s="271" t="s">
        <v>3</v>
      </c>
      <c r="U654" s="272" t="s">
        <v>42</v>
      </c>
      <c r="V654" s="273">
        <v>0.28399999999999997</v>
      </c>
      <c r="W654" s="273">
        <f>V654*K654</f>
        <v>29.144079999999999</v>
      </c>
      <c r="X654" s="273">
        <v>0</v>
      </c>
      <c r="Y654" s="273">
        <f>X654*K654</f>
        <v>0</v>
      </c>
      <c r="Z654" s="273">
        <v>0.26100000000000001</v>
      </c>
      <c r="AA654" s="274">
        <f>Z654*K654</f>
        <v>26.783820000000002</v>
      </c>
      <c r="AR654" s="150" t="s">
        <v>152</v>
      </c>
      <c r="AT654" s="150" t="s">
        <v>148</v>
      </c>
      <c r="AU654" s="150" t="s">
        <v>86</v>
      </c>
      <c r="AY654" s="150" t="s">
        <v>147</v>
      </c>
      <c r="BE654" s="275">
        <f>IF(U654="základní",N654,0)</f>
        <v>0</v>
      </c>
      <c r="BF654" s="275">
        <f>IF(U654="snížená",N654,0)</f>
        <v>0</v>
      </c>
      <c r="BG654" s="275">
        <f>IF(U654="zákl. přenesená",N654,0)</f>
        <v>0</v>
      </c>
      <c r="BH654" s="275">
        <f>IF(U654="sníž. přenesená",N654,0)</f>
        <v>0</v>
      </c>
      <c r="BI654" s="275">
        <f>IF(U654="nulová",N654,0)</f>
        <v>0</v>
      </c>
      <c r="BJ654" s="150" t="s">
        <v>33</v>
      </c>
      <c r="BK654" s="275">
        <f>ROUND(L654*K654,2)</f>
        <v>0</v>
      </c>
      <c r="BL654" s="150" t="s">
        <v>152</v>
      </c>
      <c r="BM654" s="150" t="s">
        <v>705</v>
      </c>
    </row>
    <row r="655" spans="2:65" s="294" customFormat="1" ht="22.5" customHeight="1" x14ac:dyDescent="0.3">
      <c r="B655" s="287"/>
      <c r="C655" s="288"/>
      <c r="D655" s="288"/>
      <c r="E655" s="289" t="s">
        <v>3</v>
      </c>
      <c r="F655" s="321" t="s">
        <v>706</v>
      </c>
      <c r="G655" s="291"/>
      <c r="H655" s="291"/>
      <c r="I655" s="291"/>
      <c r="J655" s="288"/>
      <c r="K655" s="292">
        <v>102.62</v>
      </c>
      <c r="L655" s="288"/>
      <c r="M655" s="288"/>
      <c r="N655" s="288"/>
      <c r="O655" s="288"/>
      <c r="P655" s="288"/>
      <c r="Q655" s="288"/>
      <c r="R655" s="293"/>
      <c r="T655" s="295"/>
      <c r="U655" s="288"/>
      <c r="V655" s="288"/>
      <c r="W655" s="288"/>
      <c r="X655" s="288"/>
      <c r="Y655" s="288"/>
      <c r="Z655" s="288"/>
      <c r="AA655" s="296"/>
      <c r="AT655" s="297" t="s">
        <v>155</v>
      </c>
      <c r="AU655" s="297" t="s">
        <v>86</v>
      </c>
      <c r="AV655" s="294" t="s">
        <v>86</v>
      </c>
      <c r="AW655" s="294" t="s">
        <v>32</v>
      </c>
      <c r="AX655" s="294" t="s">
        <v>77</v>
      </c>
      <c r="AY655" s="297" t="s">
        <v>147</v>
      </c>
    </row>
    <row r="656" spans="2:65" s="305" customFormat="1" ht="22.5" customHeight="1" x14ac:dyDescent="0.3">
      <c r="B656" s="298"/>
      <c r="C656" s="299"/>
      <c r="D656" s="299"/>
      <c r="E656" s="300" t="s">
        <v>3</v>
      </c>
      <c r="F656" s="301" t="s">
        <v>157</v>
      </c>
      <c r="G656" s="302"/>
      <c r="H656" s="302"/>
      <c r="I656" s="302"/>
      <c r="J656" s="299"/>
      <c r="K656" s="303">
        <v>102.62</v>
      </c>
      <c r="L656" s="299"/>
      <c r="M656" s="299"/>
      <c r="N656" s="299"/>
      <c r="O656" s="299"/>
      <c r="P656" s="299"/>
      <c r="Q656" s="299"/>
      <c r="R656" s="304"/>
      <c r="T656" s="306"/>
      <c r="U656" s="299"/>
      <c r="V656" s="299"/>
      <c r="W656" s="299"/>
      <c r="X656" s="299"/>
      <c r="Y656" s="299"/>
      <c r="Z656" s="299"/>
      <c r="AA656" s="307"/>
      <c r="AT656" s="308" t="s">
        <v>155</v>
      </c>
      <c r="AU656" s="308" t="s">
        <v>86</v>
      </c>
      <c r="AV656" s="305" t="s">
        <v>152</v>
      </c>
      <c r="AW656" s="305" t="s">
        <v>32</v>
      </c>
      <c r="AX656" s="305" t="s">
        <v>33</v>
      </c>
      <c r="AY656" s="308" t="s">
        <v>147</v>
      </c>
    </row>
    <row r="657" spans="2:65" s="162" customFormat="1" ht="31.5" customHeight="1" x14ac:dyDescent="0.3">
      <c r="B657" s="163"/>
      <c r="C657" s="264" t="s">
        <v>707</v>
      </c>
      <c r="D657" s="264" t="s">
        <v>148</v>
      </c>
      <c r="E657" s="265" t="s">
        <v>708</v>
      </c>
      <c r="F657" s="266" t="s">
        <v>709</v>
      </c>
      <c r="G657" s="267"/>
      <c r="H657" s="267"/>
      <c r="I657" s="267"/>
      <c r="J657" s="268" t="s">
        <v>151</v>
      </c>
      <c r="K657" s="269">
        <v>15.72</v>
      </c>
      <c r="L657" s="339"/>
      <c r="M657" s="340"/>
      <c r="N657" s="270">
        <f>ROUND(L657*K657,2)</f>
        <v>0</v>
      </c>
      <c r="O657" s="267"/>
      <c r="P657" s="267"/>
      <c r="Q657" s="267"/>
      <c r="R657" s="168"/>
      <c r="T657" s="271" t="s">
        <v>3</v>
      </c>
      <c r="U657" s="272" t="s">
        <v>42</v>
      </c>
      <c r="V657" s="273">
        <v>0.6</v>
      </c>
      <c r="W657" s="273">
        <f>V657*K657</f>
        <v>9.4320000000000004</v>
      </c>
      <c r="X657" s="273">
        <v>0</v>
      </c>
      <c r="Y657" s="273">
        <f>X657*K657</f>
        <v>0</v>
      </c>
      <c r="Z657" s="273">
        <v>8.2000000000000003E-2</v>
      </c>
      <c r="AA657" s="274">
        <f>Z657*K657</f>
        <v>1.2890400000000002</v>
      </c>
      <c r="AR657" s="150" t="s">
        <v>152</v>
      </c>
      <c r="AT657" s="150" t="s">
        <v>148</v>
      </c>
      <c r="AU657" s="150" t="s">
        <v>86</v>
      </c>
      <c r="AY657" s="150" t="s">
        <v>147</v>
      </c>
      <c r="BE657" s="275">
        <f>IF(U657="základní",N657,0)</f>
        <v>0</v>
      </c>
      <c r="BF657" s="275">
        <f>IF(U657="snížená",N657,0)</f>
        <v>0</v>
      </c>
      <c r="BG657" s="275">
        <f>IF(U657="zákl. přenesená",N657,0)</f>
        <v>0</v>
      </c>
      <c r="BH657" s="275">
        <f>IF(U657="sníž. přenesená",N657,0)</f>
        <v>0</v>
      </c>
      <c r="BI657" s="275">
        <f>IF(U657="nulová",N657,0)</f>
        <v>0</v>
      </c>
      <c r="BJ657" s="150" t="s">
        <v>33</v>
      </c>
      <c r="BK657" s="275">
        <f>ROUND(L657*K657,2)</f>
        <v>0</v>
      </c>
      <c r="BL657" s="150" t="s">
        <v>152</v>
      </c>
      <c r="BM657" s="150" t="s">
        <v>710</v>
      </c>
    </row>
    <row r="658" spans="2:65" s="294" customFormat="1" ht="22.5" customHeight="1" x14ac:dyDescent="0.3">
      <c r="B658" s="287"/>
      <c r="C658" s="288"/>
      <c r="D658" s="288"/>
      <c r="E658" s="289" t="s">
        <v>3</v>
      </c>
      <c r="F658" s="321" t="s">
        <v>711</v>
      </c>
      <c r="G658" s="291"/>
      <c r="H658" s="291"/>
      <c r="I658" s="291"/>
      <c r="J658" s="288"/>
      <c r="K658" s="292">
        <v>15.72</v>
      </c>
      <c r="L658" s="288"/>
      <c r="M658" s="288"/>
      <c r="N658" s="288"/>
      <c r="O658" s="288"/>
      <c r="P658" s="288"/>
      <c r="Q658" s="288"/>
      <c r="R658" s="293"/>
      <c r="T658" s="295"/>
      <c r="U658" s="288"/>
      <c r="V658" s="288"/>
      <c r="W658" s="288"/>
      <c r="X658" s="288"/>
      <c r="Y658" s="288"/>
      <c r="Z658" s="288"/>
      <c r="AA658" s="296"/>
      <c r="AT658" s="297" t="s">
        <v>155</v>
      </c>
      <c r="AU658" s="297" t="s">
        <v>86</v>
      </c>
      <c r="AV658" s="294" t="s">
        <v>86</v>
      </c>
      <c r="AW658" s="294" t="s">
        <v>32</v>
      </c>
      <c r="AX658" s="294" t="s">
        <v>33</v>
      </c>
      <c r="AY658" s="297" t="s">
        <v>147</v>
      </c>
    </row>
    <row r="659" spans="2:65" s="162" customFormat="1" ht="44.25" customHeight="1" x14ac:dyDescent="0.3">
      <c r="B659" s="163"/>
      <c r="C659" s="264" t="s">
        <v>712</v>
      </c>
      <c r="D659" s="264" t="s">
        <v>148</v>
      </c>
      <c r="E659" s="265" t="s">
        <v>713</v>
      </c>
      <c r="F659" s="266" t="s">
        <v>714</v>
      </c>
      <c r="G659" s="267"/>
      <c r="H659" s="267"/>
      <c r="I659" s="267"/>
      <c r="J659" s="268" t="s">
        <v>168</v>
      </c>
      <c r="K659" s="269">
        <v>1.8</v>
      </c>
      <c r="L659" s="339"/>
      <c r="M659" s="340"/>
      <c r="N659" s="270">
        <f>ROUND(L659*K659,2)</f>
        <v>0</v>
      </c>
      <c r="O659" s="267"/>
      <c r="P659" s="267"/>
      <c r="Q659" s="267"/>
      <c r="R659" s="168"/>
      <c r="T659" s="271" t="s">
        <v>3</v>
      </c>
      <c r="U659" s="272" t="s">
        <v>42</v>
      </c>
      <c r="V659" s="273">
        <v>10.88</v>
      </c>
      <c r="W659" s="273">
        <f>V659*K659</f>
        <v>19.584000000000003</v>
      </c>
      <c r="X659" s="273">
        <v>0</v>
      </c>
      <c r="Y659" s="273">
        <f>X659*K659</f>
        <v>0</v>
      </c>
      <c r="Z659" s="273">
        <v>2.2000000000000002</v>
      </c>
      <c r="AA659" s="274">
        <f>Z659*K659</f>
        <v>3.9600000000000004</v>
      </c>
      <c r="AR659" s="150" t="s">
        <v>152</v>
      </c>
      <c r="AT659" s="150" t="s">
        <v>148</v>
      </c>
      <c r="AU659" s="150" t="s">
        <v>86</v>
      </c>
      <c r="AY659" s="150" t="s">
        <v>147</v>
      </c>
      <c r="BE659" s="275">
        <f>IF(U659="základní",N659,0)</f>
        <v>0</v>
      </c>
      <c r="BF659" s="275">
        <f>IF(U659="snížená",N659,0)</f>
        <v>0</v>
      </c>
      <c r="BG659" s="275">
        <f>IF(U659="zákl. přenesená",N659,0)</f>
        <v>0</v>
      </c>
      <c r="BH659" s="275">
        <f>IF(U659="sníž. přenesená",N659,0)</f>
        <v>0</v>
      </c>
      <c r="BI659" s="275">
        <f>IF(U659="nulová",N659,0)</f>
        <v>0</v>
      </c>
      <c r="BJ659" s="150" t="s">
        <v>33</v>
      </c>
      <c r="BK659" s="275">
        <f>ROUND(L659*K659,2)</f>
        <v>0</v>
      </c>
      <c r="BL659" s="150" t="s">
        <v>152</v>
      </c>
      <c r="BM659" s="150" t="s">
        <v>715</v>
      </c>
    </row>
    <row r="660" spans="2:65" s="294" customFormat="1" ht="22.5" customHeight="1" x14ac:dyDescent="0.3">
      <c r="B660" s="287"/>
      <c r="C660" s="288"/>
      <c r="D660" s="288"/>
      <c r="E660" s="289" t="s">
        <v>3</v>
      </c>
      <c r="F660" s="321" t="s">
        <v>716</v>
      </c>
      <c r="G660" s="291"/>
      <c r="H660" s="291"/>
      <c r="I660" s="291"/>
      <c r="J660" s="288"/>
      <c r="K660" s="292">
        <v>1.8</v>
      </c>
      <c r="L660" s="288"/>
      <c r="M660" s="288"/>
      <c r="N660" s="288"/>
      <c r="O660" s="288"/>
      <c r="P660" s="288"/>
      <c r="Q660" s="288"/>
      <c r="R660" s="293"/>
      <c r="T660" s="295"/>
      <c r="U660" s="288"/>
      <c r="V660" s="288"/>
      <c r="W660" s="288"/>
      <c r="X660" s="288"/>
      <c r="Y660" s="288"/>
      <c r="Z660" s="288"/>
      <c r="AA660" s="296"/>
      <c r="AT660" s="297" t="s">
        <v>155</v>
      </c>
      <c r="AU660" s="297" t="s">
        <v>86</v>
      </c>
      <c r="AV660" s="294" t="s">
        <v>86</v>
      </c>
      <c r="AW660" s="294" t="s">
        <v>32</v>
      </c>
      <c r="AX660" s="294" t="s">
        <v>33</v>
      </c>
      <c r="AY660" s="297" t="s">
        <v>147</v>
      </c>
    </row>
    <row r="661" spans="2:65" s="162" customFormat="1" ht="44.25" customHeight="1" x14ac:dyDescent="0.3">
      <c r="B661" s="163"/>
      <c r="C661" s="264" t="s">
        <v>717</v>
      </c>
      <c r="D661" s="264" t="s">
        <v>148</v>
      </c>
      <c r="E661" s="265" t="s">
        <v>718</v>
      </c>
      <c r="F661" s="266" t="s">
        <v>719</v>
      </c>
      <c r="G661" s="267"/>
      <c r="H661" s="267"/>
      <c r="I661" s="267"/>
      <c r="J661" s="268" t="s">
        <v>168</v>
      </c>
      <c r="K661" s="269">
        <v>0.82099999999999995</v>
      </c>
      <c r="L661" s="339"/>
      <c r="M661" s="340"/>
      <c r="N661" s="270">
        <f>ROUND(L661*K661,2)</f>
        <v>0</v>
      </c>
      <c r="O661" s="267"/>
      <c r="P661" s="267"/>
      <c r="Q661" s="267"/>
      <c r="R661" s="168"/>
      <c r="T661" s="271" t="s">
        <v>3</v>
      </c>
      <c r="U661" s="272" t="s">
        <v>42</v>
      </c>
      <c r="V661" s="273">
        <v>7.1950000000000003</v>
      </c>
      <c r="W661" s="273">
        <f>V661*K661</f>
        <v>5.907095</v>
      </c>
      <c r="X661" s="273">
        <v>0</v>
      </c>
      <c r="Y661" s="273">
        <f>X661*K661</f>
        <v>0</v>
      </c>
      <c r="Z661" s="273">
        <v>2.2000000000000002</v>
      </c>
      <c r="AA661" s="274">
        <f>Z661*K661</f>
        <v>1.8062</v>
      </c>
      <c r="AR661" s="150" t="s">
        <v>152</v>
      </c>
      <c r="AT661" s="150" t="s">
        <v>148</v>
      </c>
      <c r="AU661" s="150" t="s">
        <v>86</v>
      </c>
      <c r="AY661" s="150" t="s">
        <v>147</v>
      </c>
      <c r="BE661" s="275">
        <f>IF(U661="základní",N661,0)</f>
        <v>0</v>
      </c>
      <c r="BF661" s="275">
        <f>IF(U661="snížená",N661,0)</f>
        <v>0</v>
      </c>
      <c r="BG661" s="275">
        <f>IF(U661="zákl. přenesená",N661,0)</f>
        <v>0</v>
      </c>
      <c r="BH661" s="275">
        <f>IF(U661="sníž. přenesená",N661,0)</f>
        <v>0</v>
      </c>
      <c r="BI661" s="275">
        <f>IF(U661="nulová",N661,0)</f>
        <v>0</v>
      </c>
      <c r="BJ661" s="150" t="s">
        <v>33</v>
      </c>
      <c r="BK661" s="275">
        <f>ROUND(L661*K661,2)</f>
        <v>0</v>
      </c>
      <c r="BL661" s="150" t="s">
        <v>152</v>
      </c>
      <c r="BM661" s="150" t="s">
        <v>720</v>
      </c>
    </row>
    <row r="662" spans="2:65" s="294" customFormat="1" ht="22.5" customHeight="1" x14ac:dyDescent="0.3">
      <c r="B662" s="287"/>
      <c r="C662" s="288"/>
      <c r="D662" s="288"/>
      <c r="E662" s="289" t="s">
        <v>3</v>
      </c>
      <c r="F662" s="321" t="s">
        <v>721</v>
      </c>
      <c r="G662" s="291"/>
      <c r="H662" s="291"/>
      <c r="I662" s="291"/>
      <c r="J662" s="288"/>
      <c r="K662" s="292">
        <v>0.56399999999999995</v>
      </c>
      <c r="L662" s="288"/>
      <c r="M662" s="288"/>
      <c r="N662" s="288"/>
      <c r="O662" s="288"/>
      <c r="P662" s="288"/>
      <c r="Q662" s="288"/>
      <c r="R662" s="293"/>
      <c r="T662" s="295"/>
      <c r="U662" s="288"/>
      <c r="V662" s="288"/>
      <c r="W662" s="288"/>
      <c r="X662" s="288"/>
      <c r="Y662" s="288"/>
      <c r="Z662" s="288"/>
      <c r="AA662" s="296"/>
      <c r="AT662" s="297" t="s">
        <v>155</v>
      </c>
      <c r="AU662" s="297" t="s">
        <v>86</v>
      </c>
      <c r="AV662" s="294" t="s">
        <v>86</v>
      </c>
      <c r="AW662" s="294" t="s">
        <v>32</v>
      </c>
      <c r="AX662" s="294" t="s">
        <v>77</v>
      </c>
      <c r="AY662" s="297" t="s">
        <v>147</v>
      </c>
    </row>
    <row r="663" spans="2:65" s="294" customFormat="1" ht="31.5" customHeight="1" x14ac:dyDescent="0.3">
      <c r="B663" s="287"/>
      <c r="C663" s="288"/>
      <c r="D663" s="288"/>
      <c r="E663" s="289" t="s">
        <v>3</v>
      </c>
      <c r="F663" s="290" t="s">
        <v>722</v>
      </c>
      <c r="G663" s="291"/>
      <c r="H663" s="291"/>
      <c r="I663" s="291"/>
      <c r="J663" s="288"/>
      <c r="K663" s="292">
        <v>0.25700000000000001</v>
      </c>
      <c r="L663" s="288"/>
      <c r="M663" s="288"/>
      <c r="N663" s="288"/>
      <c r="O663" s="288"/>
      <c r="P663" s="288"/>
      <c r="Q663" s="288"/>
      <c r="R663" s="293"/>
      <c r="T663" s="295"/>
      <c r="U663" s="288"/>
      <c r="V663" s="288"/>
      <c r="W663" s="288"/>
      <c r="X663" s="288"/>
      <c r="Y663" s="288"/>
      <c r="Z663" s="288"/>
      <c r="AA663" s="296"/>
      <c r="AT663" s="297" t="s">
        <v>155</v>
      </c>
      <c r="AU663" s="297" t="s">
        <v>86</v>
      </c>
      <c r="AV663" s="294" t="s">
        <v>86</v>
      </c>
      <c r="AW663" s="294" t="s">
        <v>32</v>
      </c>
      <c r="AX663" s="294" t="s">
        <v>77</v>
      </c>
      <c r="AY663" s="297" t="s">
        <v>147</v>
      </c>
    </row>
    <row r="664" spans="2:65" s="305" customFormat="1" ht="22.5" customHeight="1" x14ac:dyDescent="0.3">
      <c r="B664" s="298"/>
      <c r="C664" s="299"/>
      <c r="D664" s="299"/>
      <c r="E664" s="300" t="s">
        <v>3</v>
      </c>
      <c r="F664" s="301" t="s">
        <v>157</v>
      </c>
      <c r="G664" s="302"/>
      <c r="H664" s="302"/>
      <c r="I664" s="302"/>
      <c r="J664" s="299"/>
      <c r="K664" s="303">
        <v>0.82099999999999995</v>
      </c>
      <c r="L664" s="299"/>
      <c r="M664" s="299"/>
      <c r="N664" s="299"/>
      <c r="O664" s="299"/>
      <c r="P664" s="299"/>
      <c r="Q664" s="299"/>
      <c r="R664" s="304"/>
      <c r="T664" s="306"/>
      <c r="U664" s="299"/>
      <c r="V664" s="299"/>
      <c r="W664" s="299"/>
      <c r="X664" s="299"/>
      <c r="Y664" s="299"/>
      <c r="Z664" s="299"/>
      <c r="AA664" s="307"/>
      <c r="AT664" s="308" t="s">
        <v>155</v>
      </c>
      <c r="AU664" s="308" t="s">
        <v>86</v>
      </c>
      <c r="AV664" s="305" t="s">
        <v>152</v>
      </c>
      <c r="AW664" s="305" t="s">
        <v>32</v>
      </c>
      <c r="AX664" s="305" t="s">
        <v>33</v>
      </c>
      <c r="AY664" s="308" t="s">
        <v>147</v>
      </c>
    </row>
    <row r="665" spans="2:65" s="162" customFormat="1" ht="31.5" customHeight="1" x14ac:dyDescent="0.3">
      <c r="B665" s="163"/>
      <c r="C665" s="264" t="s">
        <v>723</v>
      </c>
      <c r="D665" s="264" t="s">
        <v>148</v>
      </c>
      <c r="E665" s="265" t="s">
        <v>724</v>
      </c>
      <c r="F665" s="266" t="s">
        <v>725</v>
      </c>
      <c r="G665" s="267"/>
      <c r="H665" s="267"/>
      <c r="I665" s="267"/>
      <c r="J665" s="268" t="s">
        <v>151</v>
      </c>
      <c r="K665" s="269">
        <v>0.96</v>
      </c>
      <c r="L665" s="339"/>
      <c r="M665" s="340"/>
      <c r="N665" s="270">
        <f>ROUND(L665*K665,2)</f>
        <v>0</v>
      </c>
      <c r="O665" s="267"/>
      <c r="P665" s="267"/>
      <c r="Q665" s="267"/>
      <c r="R665" s="168"/>
      <c r="T665" s="271" t="s">
        <v>3</v>
      </c>
      <c r="U665" s="272" t="s">
        <v>42</v>
      </c>
      <c r="V665" s="273">
        <v>1.105</v>
      </c>
      <c r="W665" s="273">
        <f>V665*K665</f>
        <v>1.0608</v>
      </c>
      <c r="X665" s="273">
        <v>0</v>
      </c>
      <c r="Y665" s="273">
        <f>X665*K665</f>
        <v>0</v>
      </c>
      <c r="Z665" s="273">
        <v>6.5000000000000002E-2</v>
      </c>
      <c r="AA665" s="274">
        <f>Z665*K665</f>
        <v>6.2399999999999997E-2</v>
      </c>
      <c r="AR665" s="150" t="s">
        <v>152</v>
      </c>
      <c r="AT665" s="150" t="s">
        <v>148</v>
      </c>
      <c r="AU665" s="150" t="s">
        <v>86</v>
      </c>
      <c r="AY665" s="150" t="s">
        <v>147</v>
      </c>
      <c r="BE665" s="275">
        <f>IF(U665="základní",N665,0)</f>
        <v>0</v>
      </c>
      <c r="BF665" s="275">
        <f>IF(U665="snížená",N665,0)</f>
        <v>0</v>
      </c>
      <c r="BG665" s="275">
        <f>IF(U665="zákl. přenesená",N665,0)</f>
        <v>0</v>
      </c>
      <c r="BH665" s="275">
        <f>IF(U665="sníž. přenesená",N665,0)</f>
        <v>0</v>
      </c>
      <c r="BI665" s="275">
        <f>IF(U665="nulová",N665,0)</f>
        <v>0</v>
      </c>
      <c r="BJ665" s="150" t="s">
        <v>33</v>
      </c>
      <c r="BK665" s="275">
        <f>ROUND(L665*K665,2)</f>
        <v>0</v>
      </c>
      <c r="BL665" s="150" t="s">
        <v>152</v>
      </c>
      <c r="BM665" s="150" t="s">
        <v>726</v>
      </c>
    </row>
    <row r="666" spans="2:65" s="294" customFormat="1" ht="22.5" customHeight="1" x14ac:dyDescent="0.3">
      <c r="B666" s="287"/>
      <c r="C666" s="288"/>
      <c r="D666" s="288"/>
      <c r="E666" s="289" t="s">
        <v>3</v>
      </c>
      <c r="F666" s="321" t="s">
        <v>727</v>
      </c>
      <c r="G666" s="291"/>
      <c r="H666" s="291"/>
      <c r="I666" s="291"/>
      <c r="J666" s="288"/>
      <c r="K666" s="292">
        <v>0.96</v>
      </c>
      <c r="L666" s="288"/>
      <c r="M666" s="288"/>
      <c r="N666" s="288"/>
      <c r="O666" s="288"/>
      <c r="P666" s="288"/>
      <c r="Q666" s="288"/>
      <c r="R666" s="293"/>
      <c r="T666" s="295"/>
      <c r="U666" s="288"/>
      <c r="V666" s="288"/>
      <c r="W666" s="288"/>
      <c r="X666" s="288"/>
      <c r="Y666" s="288"/>
      <c r="Z666" s="288"/>
      <c r="AA666" s="296"/>
      <c r="AT666" s="297" t="s">
        <v>155</v>
      </c>
      <c r="AU666" s="297" t="s">
        <v>86</v>
      </c>
      <c r="AV666" s="294" t="s">
        <v>86</v>
      </c>
      <c r="AW666" s="294" t="s">
        <v>32</v>
      </c>
      <c r="AX666" s="294" t="s">
        <v>33</v>
      </c>
      <c r="AY666" s="297" t="s">
        <v>147</v>
      </c>
    </row>
    <row r="667" spans="2:65" s="162" customFormat="1" ht="22.5" customHeight="1" x14ac:dyDescent="0.3">
      <c r="B667" s="163"/>
      <c r="C667" s="264" t="s">
        <v>728</v>
      </c>
      <c r="D667" s="264" t="s">
        <v>148</v>
      </c>
      <c r="E667" s="265" t="s">
        <v>729</v>
      </c>
      <c r="F667" s="266" t="s">
        <v>730</v>
      </c>
      <c r="G667" s="267"/>
      <c r="H667" s="267"/>
      <c r="I667" s="267"/>
      <c r="J667" s="268" t="s">
        <v>151</v>
      </c>
      <c r="K667" s="269">
        <v>2</v>
      </c>
      <c r="L667" s="339"/>
      <c r="M667" s="340"/>
      <c r="N667" s="270">
        <f>ROUND(L667*K667,2)</f>
        <v>0</v>
      </c>
      <c r="O667" s="267"/>
      <c r="P667" s="267"/>
      <c r="Q667" s="267"/>
      <c r="R667" s="168"/>
      <c r="T667" s="271" t="s">
        <v>3</v>
      </c>
      <c r="U667" s="272" t="s">
        <v>42</v>
      </c>
      <c r="V667" s="273">
        <v>0.93899999999999995</v>
      </c>
      <c r="W667" s="273">
        <f>V667*K667</f>
        <v>1.8779999999999999</v>
      </c>
      <c r="X667" s="273">
        <v>0</v>
      </c>
      <c r="Y667" s="273">
        <f>X667*K667</f>
        <v>0</v>
      </c>
      <c r="Z667" s="273">
        <v>7.5999999999999998E-2</v>
      </c>
      <c r="AA667" s="274">
        <f>Z667*K667</f>
        <v>0.152</v>
      </c>
      <c r="AR667" s="150" t="s">
        <v>152</v>
      </c>
      <c r="AT667" s="150" t="s">
        <v>148</v>
      </c>
      <c r="AU667" s="150" t="s">
        <v>86</v>
      </c>
      <c r="AY667" s="150" t="s">
        <v>147</v>
      </c>
      <c r="BE667" s="275">
        <f>IF(U667="základní",N667,0)</f>
        <v>0</v>
      </c>
      <c r="BF667" s="275">
        <f>IF(U667="snížená",N667,0)</f>
        <v>0</v>
      </c>
      <c r="BG667" s="275">
        <f>IF(U667="zákl. přenesená",N667,0)</f>
        <v>0</v>
      </c>
      <c r="BH667" s="275">
        <f>IF(U667="sníž. přenesená",N667,0)</f>
        <v>0</v>
      </c>
      <c r="BI667" s="275">
        <f>IF(U667="nulová",N667,0)</f>
        <v>0</v>
      </c>
      <c r="BJ667" s="150" t="s">
        <v>33</v>
      </c>
      <c r="BK667" s="275">
        <f>ROUND(L667*K667,2)</f>
        <v>0</v>
      </c>
      <c r="BL667" s="150" t="s">
        <v>152</v>
      </c>
      <c r="BM667" s="150" t="s">
        <v>731</v>
      </c>
    </row>
    <row r="668" spans="2:65" s="294" customFormat="1" ht="22.5" customHeight="1" x14ac:dyDescent="0.3">
      <c r="B668" s="287"/>
      <c r="C668" s="288"/>
      <c r="D668" s="288"/>
      <c r="E668" s="289" t="s">
        <v>3</v>
      </c>
      <c r="F668" s="321" t="s">
        <v>732</v>
      </c>
      <c r="G668" s="291"/>
      <c r="H668" s="291"/>
      <c r="I668" s="291"/>
      <c r="J668" s="288"/>
      <c r="K668" s="292">
        <v>2</v>
      </c>
      <c r="L668" s="288"/>
      <c r="M668" s="288"/>
      <c r="N668" s="288"/>
      <c r="O668" s="288"/>
      <c r="P668" s="288"/>
      <c r="Q668" s="288"/>
      <c r="R668" s="293"/>
      <c r="T668" s="295"/>
      <c r="U668" s="288"/>
      <c r="V668" s="288"/>
      <c r="W668" s="288"/>
      <c r="X668" s="288"/>
      <c r="Y668" s="288"/>
      <c r="Z668" s="288"/>
      <c r="AA668" s="296"/>
      <c r="AT668" s="297" t="s">
        <v>155</v>
      </c>
      <c r="AU668" s="297" t="s">
        <v>86</v>
      </c>
      <c r="AV668" s="294" t="s">
        <v>86</v>
      </c>
      <c r="AW668" s="294" t="s">
        <v>32</v>
      </c>
      <c r="AX668" s="294" t="s">
        <v>33</v>
      </c>
      <c r="AY668" s="297" t="s">
        <v>147</v>
      </c>
    </row>
    <row r="669" spans="2:65" s="162" customFormat="1" ht="31.5" customHeight="1" x14ac:dyDescent="0.3">
      <c r="B669" s="163"/>
      <c r="C669" s="264" t="s">
        <v>733</v>
      </c>
      <c r="D669" s="264" t="s">
        <v>148</v>
      </c>
      <c r="E669" s="265" t="s">
        <v>734</v>
      </c>
      <c r="F669" s="266" t="s">
        <v>735</v>
      </c>
      <c r="G669" s="267"/>
      <c r="H669" s="267"/>
      <c r="I669" s="267"/>
      <c r="J669" s="268" t="s">
        <v>151</v>
      </c>
      <c r="K669" s="269">
        <v>5.46</v>
      </c>
      <c r="L669" s="339"/>
      <c r="M669" s="340"/>
      <c r="N669" s="270">
        <f>ROUND(L669*K669,2)</f>
        <v>0</v>
      </c>
      <c r="O669" s="267"/>
      <c r="P669" s="267"/>
      <c r="Q669" s="267"/>
      <c r="R669" s="168"/>
      <c r="T669" s="271" t="s">
        <v>3</v>
      </c>
      <c r="U669" s="272" t="s">
        <v>42</v>
      </c>
      <c r="V669" s="273">
        <v>0.71799999999999997</v>
      </c>
      <c r="W669" s="273">
        <f>V669*K669</f>
        <v>3.92028</v>
      </c>
      <c r="X669" s="273">
        <v>0</v>
      </c>
      <c r="Y669" s="273">
        <f>X669*K669</f>
        <v>0</v>
      </c>
      <c r="Z669" s="273">
        <v>6.3E-2</v>
      </c>
      <c r="AA669" s="274">
        <f>Z669*K669</f>
        <v>0.34398000000000001</v>
      </c>
      <c r="AR669" s="150" t="s">
        <v>152</v>
      </c>
      <c r="AT669" s="150" t="s">
        <v>148</v>
      </c>
      <c r="AU669" s="150" t="s">
        <v>86</v>
      </c>
      <c r="AY669" s="150" t="s">
        <v>147</v>
      </c>
      <c r="BE669" s="275">
        <f>IF(U669="základní",N669,0)</f>
        <v>0</v>
      </c>
      <c r="BF669" s="275">
        <f>IF(U669="snížená",N669,0)</f>
        <v>0</v>
      </c>
      <c r="BG669" s="275">
        <f>IF(U669="zákl. přenesená",N669,0)</f>
        <v>0</v>
      </c>
      <c r="BH669" s="275">
        <f>IF(U669="sníž. přenesená",N669,0)</f>
        <v>0</v>
      </c>
      <c r="BI669" s="275">
        <f>IF(U669="nulová",N669,0)</f>
        <v>0</v>
      </c>
      <c r="BJ669" s="150" t="s">
        <v>33</v>
      </c>
      <c r="BK669" s="275">
        <f>ROUND(L669*K669,2)</f>
        <v>0</v>
      </c>
      <c r="BL669" s="150" t="s">
        <v>152</v>
      </c>
      <c r="BM669" s="150" t="s">
        <v>736</v>
      </c>
    </row>
    <row r="670" spans="2:65" s="294" customFormat="1" ht="22.5" customHeight="1" x14ac:dyDescent="0.3">
      <c r="B670" s="287"/>
      <c r="C670" s="288"/>
      <c r="D670" s="288"/>
      <c r="E670" s="289" t="s">
        <v>3</v>
      </c>
      <c r="F670" s="321" t="s">
        <v>737</v>
      </c>
      <c r="G670" s="291"/>
      <c r="H670" s="291"/>
      <c r="I670" s="291"/>
      <c r="J670" s="288"/>
      <c r="K670" s="292">
        <v>2.625</v>
      </c>
      <c r="L670" s="288"/>
      <c r="M670" s="288"/>
      <c r="N670" s="288"/>
      <c r="O670" s="288"/>
      <c r="P670" s="288"/>
      <c r="Q670" s="288"/>
      <c r="R670" s="293"/>
      <c r="T670" s="295"/>
      <c r="U670" s="288"/>
      <c r="V670" s="288"/>
      <c r="W670" s="288"/>
      <c r="X670" s="288"/>
      <c r="Y670" s="288"/>
      <c r="Z670" s="288"/>
      <c r="AA670" s="296"/>
      <c r="AT670" s="297" t="s">
        <v>155</v>
      </c>
      <c r="AU670" s="297" t="s">
        <v>86</v>
      </c>
      <c r="AV670" s="294" t="s">
        <v>86</v>
      </c>
      <c r="AW670" s="294" t="s">
        <v>32</v>
      </c>
      <c r="AX670" s="294" t="s">
        <v>77</v>
      </c>
      <c r="AY670" s="297" t="s">
        <v>147</v>
      </c>
    </row>
    <row r="671" spans="2:65" s="294" customFormat="1" ht="22.5" customHeight="1" x14ac:dyDescent="0.3">
      <c r="B671" s="287"/>
      <c r="C671" s="288"/>
      <c r="D671" s="288"/>
      <c r="E671" s="289" t="s">
        <v>3</v>
      </c>
      <c r="F671" s="290" t="s">
        <v>738</v>
      </c>
      <c r="G671" s="291"/>
      <c r="H671" s="291"/>
      <c r="I671" s="291"/>
      <c r="J671" s="288"/>
      <c r="K671" s="292">
        <v>2.835</v>
      </c>
      <c r="L671" s="288"/>
      <c r="M671" s="288"/>
      <c r="N671" s="288"/>
      <c r="O671" s="288"/>
      <c r="P671" s="288"/>
      <c r="Q671" s="288"/>
      <c r="R671" s="293"/>
      <c r="T671" s="295"/>
      <c r="U671" s="288"/>
      <c r="V671" s="288"/>
      <c r="W671" s="288"/>
      <c r="X671" s="288"/>
      <c r="Y671" s="288"/>
      <c r="Z671" s="288"/>
      <c r="AA671" s="296"/>
      <c r="AT671" s="297" t="s">
        <v>155</v>
      </c>
      <c r="AU671" s="297" t="s">
        <v>86</v>
      </c>
      <c r="AV671" s="294" t="s">
        <v>86</v>
      </c>
      <c r="AW671" s="294" t="s">
        <v>32</v>
      </c>
      <c r="AX671" s="294" t="s">
        <v>77</v>
      </c>
      <c r="AY671" s="297" t="s">
        <v>147</v>
      </c>
    </row>
    <row r="672" spans="2:65" s="305" customFormat="1" ht="22.5" customHeight="1" x14ac:dyDescent="0.3">
      <c r="B672" s="298"/>
      <c r="C672" s="299"/>
      <c r="D672" s="299"/>
      <c r="E672" s="300" t="s">
        <v>3</v>
      </c>
      <c r="F672" s="301" t="s">
        <v>157</v>
      </c>
      <c r="G672" s="302"/>
      <c r="H672" s="302"/>
      <c r="I672" s="302"/>
      <c r="J672" s="299"/>
      <c r="K672" s="303">
        <v>5.46</v>
      </c>
      <c r="L672" s="299"/>
      <c r="M672" s="299"/>
      <c r="N672" s="299"/>
      <c r="O672" s="299"/>
      <c r="P672" s="299"/>
      <c r="Q672" s="299"/>
      <c r="R672" s="304"/>
      <c r="T672" s="306"/>
      <c r="U672" s="299"/>
      <c r="V672" s="299"/>
      <c r="W672" s="299"/>
      <c r="X672" s="299"/>
      <c r="Y672" s="299"/>
      <c r="Z672" s="299"/>
      <c r="AA672" s="307"/>
      <c r="AT672" s="308" t="s">
        <v>155</v>
      </c>
      <c r="AU672" s="308" t="s">
        <v>86</v>
      </c>
      <c r="AV672" s="305" t="s">
        <v>152</v>
      </c>
      <c r="AW672" s="305" t="s">
        <v>32</v>
      </c>
      <c r="AX672" s="305" t="s">
        <v>33</v>
      </c>
      <c r="AY672" s="308" t="s">
        <v>147</v>
      </c>
    </row>
    <row r="673" spans="2:65" s="162" customFormat="1" ht="31.5" customHeight="1" x14ac:dyDescent="0.3">
      <c r="B673" s="163"/>
      <c r="C673" s="264" t="s">
        <v>739</v>
      </c>
      <c r="D673" s="264" t="s">
        <v>148</v>
      </c>
      <c r="E673" s="265" t="s">
        <v>740</v>
      </c>
      <c r="F673" s="266" t="s">
        <v>741</v>
      </c>
      <c r="G673" s="267"/>
      <c r="H673" s="267"/>
      <c r="I673" s="267"/>
      <c r="J673" s="268" t="s">
        <v>586</v>
      </c>
      <c r="K673" s="269">
        <v>28</v>
      </c>
      <c r="L673" s="339"/>
      <c r="M673" s="340"/>
      <c r="N673" s="270">
        <f>ROUND(L673*K673,2)</f>
        <v>0</v>
      </c>
      <c r="O673" s="267"/>
      <c r="P673" s="267"/>
      <c r="Q673" s="267"/>
      <c r="R673" s="168"/>
      <c r="T673" s="271" t="s">
        <v>3</v>
      </c>
      <c r="U673" s="272" t="s">
        <v>42</v>
      </c>
      <c r="V673" s="273">
        <v>0.13500000000000001</v>
      </c>
      <c r="W673" s="273">
        <f>V673*K673</f>
        <v>3.7800000000000002</v>
      </c>
      <c r="X673" s="273">
        <v>0</v>
      </c>
      <c r="Y673" s="273">
        <f>X673*K673</f>
        <v>0</v>
      </c>
      <c r="Z673" s="273">
        <v>1.9E-2</v>
      </c>
      <c r="AA673" s="274">
        <f>Z673*K673</f>
        <v>0.53200000000000003</v>
      </c>
      <c r="AR673" s="150" t="s">
        <v>152</v>
      </c>
      <c r="AT673" s="150" t="s">
        <v>148</v>
      </c>
      <c r="AU673" s="150" t="s">
        <v>86</v>
      </c>
      <c r="AY673" s="150" t="s">
        <v>147</v>
      </c>
      <c r="BE673" s="275">
        <f>IF(U673="základní",N673,0)</f>
        <v>0</v>
      </c>
      <c r="BF673" s="275">
        <f>IF(U673="snížená",N673,0)</f>
        <v>0</v>
      </c>
      <c r="BG673" s="275">
        <f>IF(U673="zákl. přenesená",N673,0)</f>
        <v>0</v>
      </c>
      <c r="BH673" s="275">
        <f>IF(U673="sníž. přenesená",N673,0)</f>
        <v>0</v>
      </c>
      <c r="BI673" s="275">
        <f>IF(U673="nulová",N673,0)</f>
        <v>0</v>
      </c>
      <c r="BJ673" s="150" t="s">
        <v>33</v>
      </c>
      <c r="BK673" s="275">
        <f>ROUND(L673*K673,2)</f>
        <v>0</v>
      </c>
      <c r="BL673" s="150" t="s">
        <v>152</v>
      </c>
      <c r="BM673" s="150" t="s">
        <v>742</v>
      </c>
    </row>
    <row r="674" spans="2:65" s="294" customFormat="1" ht="22.5" customHeight="1" x14ac:dyDescent="0.3">
      <c r="B674" s="287"/>
      <c r="C674" s="288"/>
      <c r="D674" s="288"/>
      <c r="E674" s="289" t="s">
        <v>3</v>
      </c>
      <c r="F674" s="321" t="s">
        <v>743</v>
      </c>
      <c r="G674" s="291"/>
      <c r="H674" s="291"/>
      <c r="I674" s="291"/>
      <c r="J674" s="288"/>
      <c r="K674" s="292">
        <v>21</v>
      </c>
      <c r="L674" s="288"/>
      <c r="M674" s="288"/>
      <c r="N674" s="288"/>
      <c r="O674" s="288"/>
      <c r="P674" s="288"/>
      <c r="Q674" s="288"/>
      <c r="R674" s="293"/>
      <c r="T674" s="295"/>
      <c r="U674" s="288"/>
      <c r="V674" s="288"/>
      <c r="W674" s="288"/>
      <c r="X674" s="288"/>
      <c r="Y674" s="288"/>
      <c r="Z674" s="288"/>
      <c r="AA674" s="296"/>
      <c r="AT674" s="297" t="s">
        <v>155</v>
      </c>
      <c r="AU674" s="297" t="s">
        <v>86</v>
      </c>
      <c r="AV674" s="294" t="s">
        <v>86</v>
      </c>
      <c r="AW674" s="294" t="s">
        <v>32</v>
      </c>
      <c r="AX674" s="294" t="s">
        <v>77</v>
      </c>
      <c r="AY674" s="297" t="s">
        <v>147</v>
      </c>
    </row>
    <row r="675" spans="2:65" s="294" customFormat="1" ht="22.5" customHeight="1" x14ac:dyDescent="0.3">
      <c r="B675" s="287"/>
      <c r="C675" s="288"/>
      <c r="D675" s="288"/>
      <c r="E675" s="289" t="s">
        <v>3</v>
      </c>
      <c r="F675" s="290" t="s">
        <v>744</v>
      </c>
      <c r="G675" s="291"/>
      <c r="H675" s="291"/>
      <c r="I675" s="291"/>
      <c r="J675" s="288"/>
      <c r="K675" s="292">
        <v>2</v>
      </c>
      <c r="L675" s="288"/>
      <c r="M675" s="288"/>
      <c r="N675" s="288"/>
      <c r="O675" s="288"/>
      <c r="P675" s="288"/>
      <c r="Q675" s="288"/>
      <c r="R675" s="293"/>
      <c r="T675" s="295"/>
      <c r="U675" s="288"/>
      <c r="V675" s="288"/>
      <c r="W675" s="288"/>
      <c r="X675" s="288"/>
      <c r="Y675" s="288"/>
      <c r="Z675" s="288"/>
      <c r="AA675" s="296"/>
      <c r="AT675" s="297" t="s">
        <v>155</v>
      </c>
      <c r="AU675" s="297" t="s">
        <v>86</v>
      </c>
      <c r="AV675" s="294" t="s">
        <v>86</v>
      </c>
      <c r="AW675" s="294" t="s">
        <v>32</v>
      </c>
      <c r="AX675" s="294" t="s">
        <v>77</v>
      </c>
      <c r="AY675" s="297" t="s">
        <v>147</v>
      </c>
    </row>
    <row r="676" spans="2:65" s="294" customFormat="1" ht="22.5" customHeight="1" x14ac:dyDescent="0.3">
      <c r="B676" s="287"/>
      <c r="C676" s="288"/>
      <c r="D676" s="288"/>
      <c r="E676" s="289" t="s">
        <v>3</v>
      </c>
      <c r="F676" s="290" t="s">
        <v>745</v>
      </c>
      <c r="G676" s="291"/>
      <c r="H676" s="291"/>
      <c r="I676" s="291"/>
      <c r="J676" s="288"/>
      <c r="K676" s="292">
        <v>5</v>
      </c>
      <c r="L676" s="288"/>
      <c r="M676" s="288"/>
      <c r="N676" s="288"/>
      <c r="O676" s="288"/>
      <c r="P676" s="288"/>
      <c r="Q676" s="288"/>
      <c r="R676" s="293"/>
      <c r="T676" s="295"/>
      <c r="U676" s="288"/>
      <c r="V676" s="288"/>
      <c r="W676" s="288"/>
      <c r="X676" s="288"/>
      <c r="Y676" s="288"/>
      <c r="Z676" s="288"/>
      <c r="AA676" s="296"/>
      <c r="AT676" s="297" t="s">
        <v>155</v>
      </c>
      <c r="AU676" s="297" t="s">
        <v>86</v>
      </c>
      <c r="AV676" s="294" t="s">
        <v>86</v>
      </c>
      <c r="AW676" s="294" t="s">
        <v>32</v>
      </c>
      <c r="AX676" s="294" t="s">
        <v>77</v>
      </c>
      <c r="AY676" s="297" t="s">
        <v>147</v>
      </c>
    </row>
    <row r="677" spans="2:65" s="305" customFormat="1" ht="22.5" customHeight="1" x14ac:dyDescent="0.3">
      <c r="B677" s="298"/>
      <c r="C677" s="299"/>
      <c r="D677" s="299"/>
      <c r="E677" s="300" t="s">
        <v>3</v>
      </c>
      <c r="F677" s="301" t="s">
        <v>157</v>
      </c>
      <c r="G677" s="302"/>
      <c r="H677" s="302"/>
      <c r="I677" s="302"/>
      <c r="J677" s="299"/>
      <c r="K677" s="303">
        <v>28</v>
      </c>
      <c r="L677" s="299"/>
      <c r="M677" s="299"/>
      <c r="N677" s="299"/>
      <c r="O677" s="299"/>
      <c r="P677" s="299"/>
      <c r="Q677" s="299"/>
      <c r="R677" s="304"/>
      <c r="T677" s="306"/>
      <c r="U677" s="299"/>
      <c r="V677" s="299"/>
      <c r="W677" s="299"/>
      <c r="X677" s="299"/>
      <c r="Y677" s="299"/>
      <c r="Z677" s="299"/>
      <c r="AA677" s="307"/>
      <c r="AT677" s="308" t="s">
        <v>155</v>
      </c>
      <c r="AU677" s="308" t="s">
        <v>86</v>
      </c>
      <c r="AV677" s="305" t="s">
        <v>152</v>
      </c>
      <c r="AW677" s="305" t="s">
        <v>32</v>
      </c>
      <c r="AX677" s="305" t="s">
        <v>33</v>
      </c>
      <c r="AY677" s="308" t="s">
        <v>147</v>
      </c>
    </row>
    <row r="678" spans="2:65" s="162" customFormat="1" ht="31.5" customHeight="1" x14ac:dyDescent="0.3">
      <c r="B678" s="163"/>
      <c r="C678" s="264" t="s">
        <v>746</v>
      </c>
      <c r="D678" s="264" t="s">
        <v>148</v>
      </c>
      <c r="E678" s="265" t="s">
        <v>747</v>
      </c>
      <c r="F678" s="266" t="s">
        <v>748</v>
      </c>
      <c r="G678" s="267"/>
      <c r="H678" s="267"/>
      <c r="I678" s="267"/>
      <c r="J678" s="268" t="s">
        <v>586</v>
      </c>
      <c r="K678" s="269">
        <v>100</v>
      </c>
      <c r="L678" s="339"/>
      <c r="M678" s="340"/>
      <c r="N678" s="270">
        <f>ROUND(L678*K678,2)</f>
        <v>0</v>
      </c>
      <c r="O678" s="267"/>
      <c r="P678" s="267"/>
      <c r="Q678" s="267"/>
      <c r="R678" s="168"/>
      <c r="T678" s="271" t="s">
        <v>3</v>
      </c>
      <c r="U678" s="272" t="s">
        <v>42</v>
      </c>
      <c r="V678" s="273">
        <v>0.33300000000000002</v>
      </c>
      <c r="W678" s="273">
        <f>V678*K678</f>
        <v>33.300000000000004</v>
      </c>
      <c r="X678" s="273">
        <v>0</v>
      </c>
      <c r="Y678" s="273">
        <f>X678*K678</f>
        <v>0</v>
      </c>
      <c r="Z678" s="273">
        <v>7.0000000000000001E-3</v>
      </c>
      <c r="AA678" s="274">
        <f>Z678*K678</f>
        <v>0.70000000000000007</v>
      </c>
      <c r="AR678" s="150" t="s">
        <v>152</v>
      </c>
      <c r="AT678" s="150" t="s">
        <v>148</v>
      </c>
      <c r="AU678" s="150" t="s">
        <v>86</v>
      </c>
      <c r="AY678" s="150" t="s">
        <v>147</v>
      </c>
      <c r="BE678" s="275">
        <f>IF(U678="základní",N678,0)</f>
        <v>0</v>
      </c>
      <c r="BF678" s="275">
        <f>IF(U678="snížená",N678,0)</f>
        <v>0</v>
      </c>
      <c r="BG678" s="275">
        <f>IF(U678="zákl. přenesená",N678,0)</f>
        <v>0</v>
      </c>
      <c r="BH678" s="275">
        <f>IF(U678="sníž. přenesená",N678,0)</f>
        <v>0</v>
      </c>
      <c r="BI678" s="275">
        <f>IF(U678="nulová",N678,0)</f>
        <v>0</v>
      </c>
      <c r="BJ678" s="150" t="s">
        <v>33</v>
      </c>
      <c r="BK678" s="275">
        <f>ROUND(L678*K678,2)</f>
        <v>0</v>
      </c>
      <c r="BL678" s="150" t="s">
        <v>152</v>
      </c>
      <c r="BM678" s="150" t="s">
        <v>749</v>
      </c>
    </row>
    <row r="679" spans="2:65" s="294" customFormat="1" ht="31.5" customHeight="1" x14ac:dyDescent="0.3">
      <c r="B679" s="287"/>
      <c r="C679" s="288"/>
      <c r="D679" s="288"/>
      <c r="E679" s="289" t="s">
        <v>3</v>
      </c>
      <c r="F679" s="321" t="s">
        <v>750</v>
      </c>
      <c r="G679" s="291"/>
      <c r="H679" s="291"/>
      <c r="I679" s="291"/>
      <c r="J679" s="288"/>
      <c r="K679" s="292">
        <v>100</v>
      </c>
      <c r="L679" s="288"/>
      <c r="M679" s="288"/>
      <c r="N679" s="288"/>
      <c r="O679" s="288"/>
      <c r="P679" s="288"/>
      <c r="Q679" s="288"/>
      <c r="R679" s="293"/>
      <c r="T679" s="295"/>
      <c r="U679" s="288"/>
      <c r="V679" s="288"/>
      <c r="W679" s="288"/>
      <c r="X679" s="288"/>
      <c r="Y679" s="288"/>
      <c r="Z679" s="288"/>
      <c r="AA679" s="296"/>
      <c r="AT679" s="297" t="s">
        <v>155</v>
      </c>
      <c r="AU679" s="297" t="s">
        <v>86</v>
      </c>
      <c r="AV679" s="294" t="s">
        <v>86</v>
      </c>
      <c r="AW679" s="294" t="s">
        <v>32</v>
      </c>
      <c r="AX679" s="294" t="s">
        <v>33</v>
      </c>
      <c r="AY679" s="297" t="s">
        <v>147</v>
      </c>
    </row>
    <row r="680" spans="2:65" s="162" customFormat="1" ht="44.25" customHeight="1" x14ac:dyDescent="0.3">
      <c r="B680" s="163"/>
      <c r="C680" s="264" t="s">
        <v>751</v>
      </c>
      <c r="D680" s="264" t="s">
        <v>148</v>
      </c>
      <c r="E680" s="265" t="s">
        <v>752</v>
      </c>
      <c r="F680" s="266" t="s">
        <v>753</v>
      </c>
      <c r="G680" s="267"/>
      <c r="H680" s="267"/>
      <c r="I680" s="267"/>
      <c r="J680" s="268" t="s">
        <v>151</v>
      </c>
      <c r="K680" s="269">
        <v>3574.6869999999999</v>
      </c>
      <c r="L680" s="339"/>
      <c r="M680" s="340"/>
      <c r="N680" s="270">
        <f>ROUND(L680*K680,2)</f>
        <v>0</v>
      </c>
      <c r="O680" s="267"/>
      <c r="P680" s="267"/>
      <c r="Q680" s="267"/>
      <c r="R680" s="168"/>
      <c r="T680" s="271" t="s">
        <v>3</v>
      </c>
      <c r="U680" s="272" t="s">
        <v>42</v>
      </c>
      <c r="V680" s="273">
        <v>0.06</v>
      </c>
      <c r="W680" s="273">
        <f>V680*K680</f>
        <v>214.48121999999998</v>
      </c>
      <c r="X680" s="273">
        <v>0</v>
      </c>
      <c r="Y680" s="273">
        <f>X680*K680</f>
        <v>0</v>
      </c>
      <c r="Z680" s="273">
        <v>1.6E-2</v>
      </c>
      <c r="AA680" s="274">
        <f>Z680*K680</f>
        <v>57.194991999999999</v>
      </c>
      <c r="AR680" s="150" t="s">
        <v>152</v>
      </c>
      <c r="AT680" s="150" t="s">
        <v>148</v>
      </c>
      <c r="AU680" s="150" t="s">
        <v>86</v>
      </c>
      <c r="AY680" s="150" t="s">
        <v>147</v>
      </c>
      <c r="BE680" s="275">
        <f>IF(U680="základní",N680,0)</f>
        <v>0</v>
      </c>
      <c r="BF680" s="275">
        <f>IF(U680="snížená",N680,0)</f>
        <v>0</v>
      </c>
      <c r="BG680" s="275">
        <f>IF(U680="zákl. přenesená",N680,0)</f>
        <v>0</v>
      </c>
      <c r="BH680" s="275">
        <f>IF(U680="sníž. přenesená",N680,0)</f>
        <v>0</v>
      </c>
      <c r="BI680" s="275">
        <f>IF(U680="nulová",N680,0)</f>
        <v>0</v>
      </c>
      <c r="BJ680" s="150" t="s">
        <v>33</v>
      </c>
      <c r="BK680" s="275">
        <f>ROUND(L680*K680,2)</f>
        <v>0</v>
      </c>
      <c r="BL680" s="150" t="s">
        <v>152</v>
      </c>
      <c r="BM680" s="150" t="s">
        <v>754</v>
      </c>
    </row>
    <row r="681" spans="2:65" s="294" customFormat="1" ht="22.5" customHeight="1" x14ac:dyDescent="0.3">
      <c r="B681" s="287"/>
      <c r="C681" s="288"/>
      <c r="D681" s="288"/>
      <c r="E681" s="289" t="s">
        <v>3</v>
      </c>
      <c r="F681" s="321" t="s">
        <v>212</v>
      </c>
      <c r="G681" s="291"/>
      <c r="H681" s="291"/>
      <c r="I681" s="291"/>
      <c r="J681" s="288"/>
      <c r="K681" s="292">
        <v>36</v>
      </c>
      <c r="L681" s="288"/>
      <c r="M681" s="288"/>
      <c r="N681" s="288"/>
      <c r="O681" s="288"/>
      <c r="P681" s="288"/>
      <c r="Q681" s="288"/>
      <c r="R681" s="293"/>
      <c r="T681" s="295"/>
      <c r="U681" s="288"/>
      <c r="V681" s="288"/>
      <c r="W681" s="288"/>
      <c r="X681" s="288"/>
      <c r="Y681" s="288"/>
      <c r="Z681" s="288"/>
      <c r="AA681" s="296"/>
      <c r="AT681" s="297" t="s">
        <v>155</v>
      </c>
      <c r="AU681" s="297" t="s">
        <v>86</v>
      </c>
      <c r="AV681" s="294" t="s">
        <v>86</v>
      </c>
      <c r="AW681" s="294" t="s">
        <v>32</v>
      </c>
      <c r="AX681" s="294" t="s">
        <v>77</v>
      </c>
      <c r="AY681" s="297" t="s">
        <v>147</v>
      </c>
    </row>
    <row r="682" spans="2:65" s="294" customFormat="1" ht="22.5" customHeight="1" x14ac:dyDescent="0.3">
      <c r="B682" s="287"/>
      <c r="C682" s="288"/>
      <c r="D682" s="288"/>
      <c r="E682" s="289" t="s">
        <v>3</v>
      </c>
      <c r="F682" s="290" t="s">
        <v>213</v>
      </c>
      <c r="G682" s="291"/>
      <c r="H682" s="291"/>
      <c r="I682" s="291"/>
      <c r="J682" s="288"/>
      <c r="K682" s="292">
        <v>11.288</v>
      </c>
      <c r="L682" s="288"/>
      <c r="M682" s="288"/>
      <c r="N682" s="288"/>
      <c r="O682" s="288"/>
      <c r="P682" s="288"/>
      <c r="Q682" s="288"/>
      <c r="R682" s="293"/>
      <c r="T682" s="295"/>
      <c r="U682" s="288"/>
      <c r="V682" s="288"/>
      <c r="W682" s="288"/>
      <c r="X682" s="288"/>
      <c r="Y682" s="288"/>
      <c r="Z682" s="288"/>
      <c r="AA682" s="296"/>
      <c r="AT682" s="297" t="s">
        <v>155</v>
      </c>
      <c r="AU682" s="297" t="s">
        <v>86</v>
      </c>
      <c r="AV682" s="294" t="s">
        <v>86</v>
      </c>
      <c r="AW682" s="294" t="s">
        <v>32</v>
      </c>
      <c r="AX682" s="294" t="s">
        <v>77</v>
      </c>
      <c r="AY682" s="297" t="s">
        <v>147</v>
      </c>
    </row>
    <row r="683" spans="2:65" s="294" customFormat="1" ht="22.5" customHeight="1" x14ac:dyDescent="0.3">
      <c r="B683" s="287"/>
      <c r="C683" s="288"/>
      <c r="D683" s="288"/>
      <c r="E683" s="289" t="s">
        <v>3</v>
      </c>
      <c r="F683" s="290" t="s">
        <v>214</v>
      </c>
      <c r="G683" s="291"/>
      <c r="H683" s="291"/>
      <c r="I683" s="291"/>
      <c r="J683" s="288"/>
      <c r="K683" s="292">
        <v>28.6</v>
      </c>
      <c r="L683" s="288"/>
      <c r="M683" s="288"/>
      <c r="N683" s="288"/>
      <c r="O683" s="288"/>
      <c r="P683" s="288"/>
      <c r="Q683" s="288"/>
      <c r="R683" s="293"/>
      <c r="T683" s="295"/>
      <c r="U683" s="288"/>
      <c r="V683" s="288"/>
      <c r="W683" s="288"/>
      <c r="X683" s="288"/>
      <c r="Y683" s="288"/>
      <c r="Z683" s="288"/>
      <c r="AA683" s="296"/>
      <c r="AT683" s="297" t="s">
        <v>155</v>
      </c>
      <c r="AU683" s="297" t="s">
        <v>86</v>
      </c>
      <c r="AV683" s="294" t="s">
        <v>86</v>
      </c>
      <c r="AW683" s="294" t="s">
        <v>32</v>
      </c>
      <c r="AX683" s="294" t="s">
        <v>77</v>
      </c>
      <c r="AY683" s="297" t="s">
        <v>147</v>
      </c>
    </row>
    <row r="684" spans="2:65" s="294" customFormat="1" ht="22.5" customHeight="1" x14ac:dyDescent="0.3">
      <c r="B684" s="287"/>
      <c r="C684" s="288"/>
      <c r="D684" s="288"/>
      <c r="E684" s="289" t="s">
        <v>3</v>
      </c>
      <c r="F684" s="290" t="s">
        <v>215</v>
      </c>
      <c r="G684" s="291"/>
      <c r="H684" s="291"/>
      <c r="I684" s="291"/>
      <c r="J684" s="288"/>
      <c r="K684" s="292">
        <v>24.736000000000001</v>
      </c>
      <c r="L684" s="288"/>
      <c r="M684" s="288"/>
      <c r="N684" s="288"/>
      <c r="O684" s="288"/>
      <c r="P684" s="288"/>
      <c r="Q684" s="288"/>
      <c r="R684" s="293"/>
      <c r="T684" s="295"/>
      <c r="U684" s="288"/>
      <c r="V684" s="288"/>
      <c r="W684" s="288"/>
      <c r="X684" s="288"/>
      <c r="Y684" s="288"/>
      <c r="Z684" s="288"/>
      <c r="AA684" s="296"/>
      <c r="AT684" s="297" t="s">
        <v>155</v>
      </c>
      <c r="AU684" s="297" t="s">
        <v>86</v>
      </c>
      <c r="AV684" s="294" t="s">
        <v>86</v>
      </c>
      <c r="AW684" s="294" t="s">
        <v>32</v>
      </c>
      <c r="AX684" s="294" t="s">
        <v>77</v>
      </c>
      <c r="AY684" s="297" t="s">
        <v>147</v>
      </c>
    </row>
    <row r="685" spans="2:65" s="316" customFormat="1" ht="22.5" customHeight="1" x14ac:dyDescent="0.3">
      <c r="B685" s="309"/>
      <c r="C685" s="310"/>
      <c r="D685" s="310"/>
      <c r="E685" s="311" t="s">
        <v>3</v>
      </c>
      <c r="F685" s="312" t="s">
        <v>552</v>
      </c>
      <c r="G685" s="313"/>
      <c r="H685" s="313"/>
      <c r="I685" s="313"/>
      <c r="J685" s="310"/>
      <c r="K685" s="314">
        <v>100.624</v>
      </c>
      <c r="L685" s="310"/>
      <c r="M685" s="310"/>
      <c r="N685" s="310"/>
      <c r="O685" s="310"/>
      <c r="P685" s="310"/>
      <c r="Q685" s="310"/>
      <c r="R685" s="315"/>
      <c r="T685" s="317"/>
      <c r="U685" s="310"/>
      <c r="V685" s="310"/>
      <c r="W685" s="310"/>
      <c r="X685" s="310"/>
      <c r="Y685" s="310"/>
      <c r="Z685" s="310"/>
      <c r="AA685" s="318"/>
      <c r="AT685" s="319" t="s">
        <v>155</v>
      </c>
      <c r="AU685" s="319" t="s">
        <v>86</v>
      </c>
      <c r="AV685" s="316" t="s">
        <v>164</v>
      </c>
      <c r="AW685" s="316" t="s">
        <v>32</v>
      </c>
      <c r="AX685" s="316" t="s">
        <v>77</v>
      </c>
      <c r="AY685" s="319" t="s">
        <v>147</v>
      </c>
    </row>
    <row r="686" spans="2:65" s="294" customFormat="1" ht="22.5" customHeight="1" x14ac:dyDescent="0.3">
      <c r="B686" s="287"/>
      <c r="C686" s="288"/>
      <c r="D686" s="288"/>
      <c r="E686" s="289" t="s">
        <v>3</v>
      </c>
      <c r="F686" s="290" t="s">
        <v>332</v>
      </c>
      <c r="G686" s="291"/>
      <c r="H686" s="291"/>
      <c r="I686" s="291"/>
      <c r="J686" s="288"/>
      <c r="K686" s="292">
        <v>426.25200000000001</v>
      </c>
      <c r="L686" s="288"/>
      <c r="M686" s="288"/>
      <c r="N686" s="288"/>
      <c r="O686" s="288"/>
      <c r="P686" s="288"/>
      <c r="Q686" s="288"/>
      <c r="R686" s="293"/>
      <c r="T686" s="295"/>
      <c r="U686" s="288"/>
      <c r="V686" s="288"/>
      <c r="W686" s="288"/>
      <c r="X686" s="288"/>
      <c r="Y686" s="288"/>
      <c r="Z686" s="288"/>
      <c r="AA686" s="296"/>
      <c r="AT686" s="297" t="s">
        <v>155</v>
      </c>
      <c r="AU686" s="297" t="s">
        <v>86</v>
      </c>
      <c r="AV686" s="294" t="s">
        <v>86</v>
      </c>
      <c r="AW686" s="294" t="s">
        <v>32</v>
      </c>
      <c r="AX686" s="294" t="s">
        <v>77</v>
      </c>
      <c r="AY686" s="297" t="s">
        <v>147</v>
      </c>
    </row>
    <row r="687" spans="2:65" s="294" customFormat="1" ht="22.5" customHeight="1" x14ac:dyDescent="0.3">
      <c r="B687" s="287"/>
      <c r="C687" s="288"/>
      <c r="D687" s="288"/>
      <c r="E687" s="289" t="s">
        <v>3</v>
      </c>
      <c r="F687" s="290" t="s">
        <v>333</v>
      </c>
      <c r="G687" s="291"/>
      <c r="H687" s="291"/>
      <c r="I687" s="291"/>
      <c r="J687" s="288"/>
      <c r="K687" s="292">
        <v>62.383000000000003</v>
      </c>
      <c r="L687" s="288"/>
      <c r="M687" s="288"/>
      <c r="N687" s="288"/>
      <c r="O687" s="288"/>
      <c r="P687" s="288"/>
      <c r="Q687" s="288"/>
      <c r="R687" s="293"/>
      <c r="T687" s="295"/>
      <c r="U687" s="288"/>
      <c r="V687" s="288"/>
      <c r="W687" s="288"/>
      <c r="X687" s="288"/>
      <c r="Y687" s="288"/>
      <c r="Z687" s="288"/>
      <c r="AA687" s="296"/>
      <c r="AT687" s="297" t="s">
        <v>155</v>
      </c>
      <c r="AU687" s="297" t="s">
        <v>86</v>
      </c>
      <c r="AV687" s="294" t="s">
        <v>86</v>
      </c>
      <c r="AW687" s="294" t="s">
        <v>32</v>
      </c>
      <c r="AX687" s="294" t="s">
        <v>77</v>
      </c>
      <c r="AY687" s="297" t="s">
        <v>147</v>
      </c>
    </row>
    <row r="688" spans="2:65" s="294" customFormat="1" ht="22.5" customHeight="1" x14ac:dyDescent="0.3">
      <c r="B688" s="287"/>
      <c r="C688" s="288"/>
      <c r="D688" s="288"/>
      <c r="E688" s="289" t="s">
        <v>3</v>
      </c>
      <c r="F688" s="290" t="s">
        <v>334</v>
      </c>
      <c r="G688" s="291"/>
      <c r="H688" s="291"/>
      <c r="I688" s="291"/>
      <c r="J688" s="288"/>
      <c r="K688" s="292">
        <v>-5.76</v>
      </c>
      <c r="L688" s="288"/>
      <c r="M688" s="288"/>
      <c r="N688" s="288"/>
      <c r="O688" s="288"/>
      <c r="P688" s="288"/>
      <c r="Q688" s="288"/>
      <c r="R688" s="293"/>
      <c r="T688" s="295"/>
      <c r="U688" s="288"/>
      <c r="V688" s="288"/>
      <c r="W688" s="288"/>
      <c r="X688" s="288"/>
      <c r="Y688" s="288"/>
      <c r="Z688" s="288"/>
      <c r="AA688" s="296"/>
      <c r="AT688" s="297" t="s">
        <v>155</v>
      </c>
      <c r="AU688" s="297" t="s">
        <v>86</v>
      </c>
      <c r="AV688" s="294" t="s">
        <v>86</v>
      </c>
      <c r="AW688" s="294" t="s">
        <v>32</v>
      </c>
      <c r="AX688" s="294" t="s">
        <v>77</v>
      </c>
      <c r="AY688" s="297" t="s">
        <v>147</v>
      </c>
    </row>
    <row r="689" spans="2:51" s="294" customFormat="1" ht="22.5" customHeight="1" x14ac:dyDescent="0.3">
      <c r="B689" s="287"/>
      <c r="C689" s="288"/>
      <c r="D689" s="288"/>
      <c r="E689" s="289" t="s">
        <v>3</v>
      </c>
      <c r="F689" s="290" t="s">
        <v>335</v>
      </c>
      <c r="G689" s="291"/>
      <c r="H689" s="291"/>
      <c r="I689" s="291"/>
      <c r="J689" s="288"/>
      <c r="K689" s="292">
        <v>-49.92</v>
      </c>
      <c r="L689" s="288"/>
      <c r="M689" s="288"/>
      <c r="N689" s="288"/>
      <c r="O689" s="288"/>
      <c r="P689" s="288"/>
      <c r="Q689" s="288"/>
      <c r="R689" s="293"/>
      <c r="T689" s="295"/>
      <c r="U689" s="288"/>
      <c r="V689" s="288"/>
      <c r="W689" s="288"/>
      <c r="X689" s="288"/>
      <c r="Y689" s="288"/>
      <c r="Z689" s="288"/>
      <c r="AA689" s="296"/>
      <c r="AT689" s="297" t="s">
        <v>155</v>
      </c>
      <c r="AU689" s="297" t="s">
        <v>86</v>
      </c>
      <c r="AV689" s="294" t="s">
        <v>86</v>
      </c>
      <c r="AW689" s="294" t="s">
        <v>32</v>
      </c>
      <c r="AX689" s="294" t="s">
        <v>77</v>
      </c>
      <c r="AY689" s="297" t="s">
        <v>147</v>
      </c>
    </row>
    <row r="690" spans="2:51" s="294" customFormat="1" ht="22.5" customHeight="1" x14ac:dyDescent="0.3">
      <c r="B690" s="287"/>
      <c r="C690" s="288"/>
      <c r="D690" s="288"/>
      <c r="E690" s="289" t="s">
        <v>3</v>
      </c>
      <c r="F690" s="290" t="s">
        <v>336</v>
      </c>
      <c r="G690" s="291"/>
      <c r="H690" s="291"/>
      <c r="I690" s="291"/>
      <c r="J690" s="288"/>
      <c r="K690" s="292">
        <v>-3.2549999999999999</v>
      </c>
      <c r="L690" s="288"/>
      <c r="M690" s="288"/>
      <c r="N690" s="288"/>
      <c r="O690" s="288"/>
      <c r="P690" s="288"/>
      <c r="Q690" s="288"/>
      <c r="R690" s="293"/>
      <c r="T690" s="295"/>
      <c r="U690" s="288"/>
      <c r="V690" s="288"/>
      <c r="W690" s="288"/>
      <c r="X690" s="288"/>
      <c r="Y690" s="288"/>
      <c r="Z690" s="288"/>
      <c r="AA690" s="296"/>
      <c r="AT690" s="297" t="s">
        <v>155</v>
      </c>
      <c r="AU690" s="297" t="s">
        <v>86</v>
      </c>
      <c r="AV690" s="294" t="s">
        <v>86</v>
      </c>
      <c r="AW690" s="294" t="s">
        <v>32</v>
      </c>
      <c r="AX690" s="294" t="s">
        <v>77</v>
      </c>
      <c r="AY690" s="297" t="s">
        <v>147</v>
      </c>
    </row>
    <row r="691" spans="2:51" s="294" customFormat="1" ht="22.5" customHeight="1" x14ac:dyDescent="0.3">
      <c r="B691" s="287"/>
      <c r="C691" s="288"/>
      <c r="D691" s="288"/>
      <c r="E691" s="289" t="s">
        <v>3</v>
      </c>
      <c r="F691" s="290" t="s">
        <v>337</v>
      </c>
      <c r="G691" s="291"/>
      <c r="H691" s="291"/>
      <c r="I691" s="291"/>
      <c r="J691" s="288"/>
      <c r="K691" s="292">
        <v>-2.94</v>
      </c>
      <c r="L691" s="288"/>
      <c r="M691" s="288"/>
      <c r="N691" s="288"/>
      <c r="O691" s="288"/>
      <c r="P691" s="288"/>
      <c r="Q691" s="288"/>
      <c r="R691" s="293"/>
      <c r="T691" s="295"/>
      <c r="U691" s="288"/>
      <c r="V691" s="288"/>
      <c r="W691" s="288"/>
      <c r="X691" s="288"/>
      <c r="Y691" s="288"/>
      <c r="Z691" s="288"/>
      <c r="AA691" s="296"/>
      <c r="AT691" s="297" t="s">
        <v>155</v>
      </c>
      <c r="AU691" s="297" t="s">
        <v>86</v>
      </c>
      <c r="AV691" s="294" t="s">
        <v>86</v>
      </c>
      <c r="AW691" s="294" t="s">
        <v>32</v>
      </c>
      <c r="AX691" s="294" t="s">
        <v>77</v>
      </c>
      <c r="AY691" s="297" t="s">
        <v>147</v>
      </c>
    </row>
    <row r="692" spans="2:51" s="294" customFormat="1" ht="22.5" customHeight="1" x14ac:dyDescent="0.3">
      <c r="B692" s="287"/>
      <c r="C692" s="288"/>
      <c r="D692" s="288"/>
      <c r="E692" s="289" t="s">
        <v>3</v>
      </c>
      <c r="F692" s="290" t="s">
        <v>338</v>
      </c>
      <c r="G692" s="291"/>
      <c r="H692" s="291"/>
      <c r="I692" s="291"/>
      <c r="J692" s="288"/>
      <c r="K692" s="292">
        <v>-3.57</v>
      </c>
      <c r="L692" s="288"/>
      <c r="M692" s="288"/>
      <c r="N692" s="288"/>
      <c r="O692" s="288"/>
      <c r="P692" s="288"/>
      <c r="Q692" s="288"/>
      <c r="R692" s="293"/>
      <c r="T692" s="295"/>
      <c r="U692" s="288"/>
      <c r="V692" s="288"/>
      <c r="W692" s="288"/>
      <c r="X692" s="288"/>
      <c r="Y692" s="288"/>
      <c r="Z692" s="288"/>
      <c r="AA692" s="296"/>
      <c r="AT692" s="297" t="s">
        <v>155</v>
      </c>
      <c r="AU692" s="297" t="s">
        <v>86</v>
      </c>
      <c r="AV692" s="294" t="s">
        <v>86</v>
      </c>
      <c r="AW692" s="294" t="s">
        <v>32</v>
      </c>
      <c r="AX692" s="294" t="s">
        <v>77</v>
      </c>
      <c r="AY692" s="297" t="s">
        <v>147</v>
      </c>
    </row>
    <row r="693" spans="2:51" s="316" customFormat="1" ht="22.5" customHeight="1" x14ac:dyDescent="0.3">
      <c r="B693" s="309"/>
      <c r="C693" s="310"/>
      <c r="D693" s="310"/>
      <c r="E693" s="311" t="s">
        <v>3</v>
      </c>
      <c r="F693" s="312" t="s">
        <v>755</v>
      </c>
      <c r="G693" s="313"/>
      <c r="H693" s="313"/>
      <c r="I693" s="313"/>
      <c r="J693" s="310"/>
      <c r="K693" s="314">
        <v>423.19</v>
      </c>
      <c r="L693" s="310"/>
      <c r="M693" s="310"/>
      <c r="N693" s="310"/>
      <c r="O693" s="310"/>
      <c r="P693" s="310"/>
      <c r="Q693" s="310"/>
      <c r="R693" s="315"/>
      <c r="T693" s="317"/>
      <c r="U693" s="310"/>
      <c r="V693" s="310"/>
      <c r="W693" s="310"/>
      <c r="X693" s="310"/>
      <c r="Y693" s="310"/>
      <c r="Z693" s="310"/>
      <c r="AA693" s="318"/>
      <c r="AT693" s="319" t="s">
        <v>155</v>
      </c>
      <c r="AU693" s="319" t="s">
        <v>86</v>
      </c>
      <c r="AV693" s="316" t="s">
        <v>164</v>
      </c>
      <c r="AW693" s="316" t="s">
        <v>32</v>
      </c>
      <c r="AX693" s="316" t="s">
        <v>77</v>
      </c>
      <c r="AY693" s="319" t="s">
        <v>147</v>
      </c>
    </row>
    <row r="694" spans="2:51" s="294" customFormat="1" ht="22.5" customHeight="1" x14ac:dyDescent="0.3">
      <c r="B694" s="287"/>
      <c r="C694" s="288"/>
      <c r="D694" s="288"/>
      <c r="E694" s="289" t="s">
        <v>3</v>
      </c>
      <c r="F694" s="290" t="s">
        <v>339</v>
      </c>
      <c r="G694" s="291"/>
      <c r="H694" s="291"/>
      <c r="I694" s="291"/>
      <c r="J694" s="288"/>
      <c r="K694" s="292">
        <v>374.4</v>
      </c>
      <c r="L694" s="288"/>
      <c r="M694" s="288"/>
      <c r="N694" s="288"/>
      <c r="O694" s="288"/>
      <c r="P694" s="288"/>
      <c r="Q694" s="288"/>
      <c r="R694" s="293"/>
      <c r="T694" s="295"/>
      <c r="U694" s="288"/>
      <c r="V694" s="288"/>
      <c r="W694" s="288"/>
      <c r="X694" s="288"/>
      <c r="Y694" s="288"/>
      <c r="Z694" s="288"/>
      <c r="AA694" s="296"/>
      <c r="AT694" s="297" t="s">
        <v>155</v>
      </c>
      <c r="AU694" s="297" t="s">
        <v>86</v>
      </c>
      <c r="AV694" s="294" t="s">
        <v>86</v>
      </c>
      <c r="AW694" s="294" t="s">
        <v>32</v>
      </c>
      <c r="AX694" s="294" t="s">
        <v>77</v>
      </c>
      <c r="AY694" s="297" t="s">
        <v>147</v>
      </c>
    </row>
    <row r="695" spans="2:51" s="294" customFormat="1" ht="22.5" customHeight="1" x14ac:dyDescent="0.3">
      <c r="B695" s="287"/>
      <c r="C695" s="288"/>
      <c r="D695" s="288"/>
      <c r="E695" s="289" t="s">
        <v>3</v>
      </c>
      <c r="F695" s="290" t="s">
        <v>340</v>
      </c>
      <c r="G695" s="291"/>
      <c r="H695" s="291"/>
      <c r="I695" s="291"/>
      <c r="J695" s="288"/>
      <c r="K695" s="292">
        <v>-89.1</v>
      </c>
      <c r="L695" s="288"/>
      <c r="M695" s="288"/>
      <c r="N695" s="288"/>
      <c r="O695" s="288"/>
      <c r="P695" s="288"/>
      <c r="Q695" s="288"/>
      <c r="R695" s="293"/>
      <c r="T695" s="295"/>
      <c r="U695" s="288"/>
      <c r="V695" s="288"/>
      <c r="W695" s="288"/>
      <c r="X695" s="288"/>
      <c r="Y695" s="288"/>
      <c r="Z695" s="288"/>
      <c r="AA695" s="296"/>
      <c r="AT695" s="297" t="s">
        <v>155</v>
      </c>
      <c r="AU695" s="297" t="s">
        <v>86</v>
      </c>
      <c r="AV695" s="294" t="s">
        <v>86</v>
      </c>
      <c r="AW695" s="294" t="s">
        <v>32</v>
      </c>
      <c r="AX695" s="294" t="s">
        <v>77</v>
      </c>
      <c r="AY695" s="297" t="s">
        <v>147</v>
      </c>
    </row>
    <row r="696" spans="2:51" s="294" customFormat="1" ht="22.5" customHeight="1" x14ac:dyDescent="0.3">
      <c r="B696" s="287"/>
      <c r="C696" s="288"/>
      <c r="D696" s="288"/>
      <c r="E696" s="289" t="s">
        <v>3</v>
      </c>
      <c r="F696" s="290" t="s">
        <v>341</v>
      </c>
      <c r="G696" s="291"/>
      <c r="H696" s="291"/>
      <c r="I696" s="291"/>
      <c r="J696" s="288"/>
      <c r="K696" s="292">
        <v>-22.14</v>
      </c>
      <c r="L696" s="288"/>
      <c r="M696" s="288"/>
      <c r="N696" s="288"/>
      <c r="O696" s="288"/>
      <c r="P696" s="288"/>
      <c r="Q696" s="288"/>
      <c r="R696" s="293"/>
      <c r="T696" s="295"/>
      <c r="U696" s="288"/>
      <c r="V696" s="288"/>
      <c r="W696" s="288"/>
      <c r="X696" s="288"/>
      <c r="Y696" s="288"/>
      <c r="Z696" s="288"/>
      <c r="AA696" s="296"/>
      <c r="AT696" s="297" t="s">
        <v>155</v>
      </c>
      <c r="AU696" s="297" t="s">
        <v>86</v>
      </c>
      <c r="AV696" s="294" t="s">
        <v>86</v>
      </c>
      <c r="AW696" s="294" t="s">
        <v>32</v>
      </c>
      <c r="AX696" s="294" t="s">
        <v>77</v>
      </c>
      <c r="AY696" s="297" t="s">
        <v>147</v>
      </c>
    </row>
    <row r="697" spans="2:51" s="294" customFormat="1" ht="22.5" customHeight="1" x14ac:dyDescent="0.3">
      <c r="B697" s="287"/>
      <c r="C697" s="288"/>
      <c r="D697" s="288"/>
      <c r="E697" s="289" t="s">
        <v>3</v>
      </c>
      <c r="F697" s="290" t="s">
        <v>342</v>
      </c>
      <c r="G697" s="291"/>
      <c r="H697" s="291"/>
      <c r="I697" s="291"/>
      <c r="J697" s="288"/>
      <c r="K697" s="292">
        <v>-15.66</v>
      </c>
      <c r="L697" s="288"/>
      <c r="M697" s="288"/>
      <c r="N697" s="288"/>
      <c r="O697" s="288"/>
      <c r="P697" s="288"/>
      <c r="Q697" s="288"/>
      <c r="R697" s="293"/>
      <c r="T697" s="295"/>
      <c r="U697" s="288"/>
      <c r="V697" s="288"/>
      <c r="W697" s="288"/>
      <c r="X697" s="288"/>
      <c r="Y697" s="288"/>
      <c r="Z697" s="288"/>
      <c r="AA697" s="296"/>
      <c r="AT697" s="297" t="s">
        <v>155</v>
      </c>
      <c r="AU697" s="297" t="s">
        <v>86</v>
      </c>
      <c r="AV697" s="294" t="s">
        <v>86</v>
      </c>
      <c r="AW697" s="294" t="s">
        <v>32</v>
      </c>
      <c r="AX697" s="294" t="s">
        <v>77</v>
      </c>
      <c r="AY697" s="297" t="s">
        <v>147</v>
      </c>
    </row>
    <row r="698" spans="2:51" s="294" customFormat="1" ht="22.5" customHeight="1" x14ac:dyDescent="0.3">
      <c r="B698" s="287"/>
      <c r="C698" s="288"/>
      <c r="D698" s="288"/>
      <c r="E698" s="289" t="s">
        <v>3</v>
      </c>
      <c r="F698" s="290" t="s">
        <v>343</v>
      </c>
      <c r="G698" s="291"/>
      <c r="H698" s="291"/>
      <c r="I698" s="291"/>
      <c r="J698" s="288"/>
      <c r="K698" s="292">
        <v>-9.0749999999999993</v>
      </c>
      <c r="L698" s="288"/>
      <c r="M698" s="288"/>
      <c r="N698" s="288"/>
      <c r="O698" s="288"/>
      <c r="P698" s="288"/>
      <c r="Q698" s="288"/>
      <c r="R698" s="293"/>
      <c r="T698" s="295"/>
      <c r="U698" s="288"/>
      <c r="V698" s="288"/>
      <c r="W698" s="288"/>
      <c r="X698" s="288"/>
      <c r="Y698" s="288"/>
      <c r="Z698" s="288"/>
      <c r="AA698" s="296"/>
      <c r="AT698" s="297" t="s">
        <v>155</v>
      </c>
      <c r="AU698" s="297" t="s">
        <v>86</v>
      </c>
      <c r="AV698" s="294" t="s">
        <v>86</v>
      </c>
      <c r="AW698" s="294" t="s">
        <v>32</v>
      </c>
      <c r="AX698" s="294" t="s">
        <v>77</v>
      </c>
      <c r="AY698" s="297" t="s">
        <v>147</v>
      </c>
    </row>
    <row r="699" spans="2:51" s="316" customFormat="1" ht="22.5" customHeight="1" x14ac:dyDescent="0.3">
      <c r="B699" s="309"/>
      <c r="C699" s="310"/>
      <c r="D699" s="310"/>
      <c r="E699" s="311" t="s">
        <v>3</v>
      </c>
      <c r="F699" s="312" t="s">
        <v>756</v>
      </c>
      <c r="G699" s="313"/>
      <c r="H699" s="313"/>
      <c r="I699" s="313"/>
      <c r="J699" s="310"/>
      <c r="K699" s="314">
        <v>238.42500000000001</v>
      </c>
      <c r="L699" s="310"/>
      <c r="M699" s="310"/>
      <c r="N699" s="310"/>
      <c r="O699" s="310"/>
      <c r="P699" s="310"/>
      <c r="Q699" s="310"/>
      <c r="R699" s="315"/>
      <c r="T699" s="317"/>
      <c r="U699" s="310"/>
      <c r="V699" s="310"/>
      <c r="W699" s="310"/>
      <c r="X699" s="310"/>
      <c r="Y699" s="310"/>
      <c r="Z699" s="310"/>
      <c r="AA699" s="318"/>
      <c r="AT699" s="319" t="s">
        <v>155</v>
      </c>
      <c r="AU699" s="319" t="s">
        <v>86</v>
      </c>
      <c r="AV699" s="316" t="s">
        <v>164</v>
      </c>
      <c r="AW699" s="316" t="s">
        <v>32</v>
      </c>
      <c r="AX699" s="316" t="s">
        <v>77</v>
      </c>
      <c r="AY699" s="319" t="s">
        <v>147</v>
      </c>
    </row>
    <row r="700" spans="2:51" s="294" customFormat="1" ht="22.5" customHeight="1" x14ac:dyDescent="0.3">
      <c r="B700" s="287"/>
      <c r="C700" s="288"/>
      <c r="D700" s="288"/>
      <c r="E700" s="289" t="s">
        <v>3</v>
      </c>
      <c r="F700" s="290" t="s">
        <v>344</v>
      </c>
      <c r="G700" s="291"/>
      <c r="H700" s="291"/>
      <c r="I700" s="291"/>
      <c r="J700" s="288"/>
      <c r="K700" s="292">
        <v>28.8</v>
      </c>
      <c r="L700" s="288"/>
      <c r="M700" s="288"/>
      <c r="N700" s="288"/>
      <c r="O700" s="288"/>
      <c r="P700" s="288"/>
      <c r="Q700" s="288"/>
      <c r="R700" s="293"/>
      <c r="T700" s="295"/>
      <c r="U700" s="288"/>
      <c r="V700" s="288"/>
      <c r="W700" s="288"/>
      <c r="X700" s="288"/>
      <c r="Y700" s="288"/>
      <c r="Z700" s="288"/>
      <c r="AA700" s="296"/>
      <c r="AT700" s="297" t="s">
        <v>155</v>
      </c>
      <c r="AU700" s="297" t="s">
        <v>86</v>
      </c>
      <c r="AV700" s="294" t="s">
        <v>86</v>
      </c>
      <c r="AW700" s="294" t="s">
        <v>32</v>
      </c>
      <c r="AX700" s="294" t="s">
        <v>77</v>
      </c>
      <c r="AY700" s="297" t="s">
        <v>147</v>
      </c>
    </row>
    <row r="701" spans="2:51" s="294" customFormat="1" ht="22.5" customHeight="1" x14ac:dyDescent="0.3">
      <c r="B701" s="287"/>
      <c r="C701" s="288"/>
      <c r="D701" s="288"/>
      <c r="E701" s="289" t="s">
        <v>3</v>
      </c>
      <c r="F701" s="290" t="s">
        <v>345</v>
      </c>
      <c r="G701" s="291"/>
      <c r="H701" s="291"/>
      <c r="I701" s="291"/>
      <c r="J701" s="288"/>
      <c r="K701" s="292">
        <v>-11.52</v>
      </c>
      <c r="L701" s="288"/>
      <c r="M701" s="288"/>
      <c r="N701" s="288"/>
      <c r="O701" s="288"/>
      <c r="P701" s="288"/>
      <c r="Q701" s="288"/>
      <c r="R701" s="293"/>
      <c r="T701" s="295"/>
      <c r="U701" s="288"/>
      <c r="V701" s="288"/>
      <c r="W701" s="288"/>
      <c r="X701" s="288"/>
      <c r="Y701" s="288"/>
      <c r="Z701" s="288"/>
      <c r="AA701" s="296"/>
      <c r="AT701" s="297" t="s">
        <v>155</v>
      </c>
      <c r="AU701" s="297" t="s">
        <v>86</v>
      </c>
      <c r="AV701" s="294" t="s">
        <v>86</v>
      </c>
      <c r="AW701" s="294" t="s">
        <v>32</v>
      </c>
      <c r="AX701" s="294" t="s">
        <v>77</v>
      </c>
      <c r="AY701" s="297" t="s">
        <v>147</v>
      </c>
    </row>
    <row r="702" spans="2:51" s="316" customFormat="1" ht="22.5" customHeight="1" x14ac:dyDescent="0.3">
      <c r="B702" s="309"/>
      <c r="C702" s="310"/>
      <c r="D702" s="310"/>
      <c r="E702" s="311" t="s">
        <v>3</v>
      </c>
      <c r="F702" s="312" t="s">
        <v>757</v>
      </c>
      <c r="G702" s="313"/>
      <c r="H702" s="313"/>
      <c r="I702" s="313"/>
      <c r="J702" s="310"/>
      <c r="K702" s="314">
        <v>17.28</v>
      </c>
      <c r="L702" s="310"/>
      <c r="M702" s="310"/>
      <c r="N702" s="310"/>
      <c r="O702" s="310"/>
      <c r="P702" s="310"/>
      <c r="Q702" s="310"/>
      <c r="R702" s="315"/>
      <c r="T702" s="317"/>
      <c r="U702" s="310"/>
      <c r="V702" s="310"/>
      <c r="W702" s="310"/>
      <c r="X702" s="310"/>
      <c r="Y702" s="310"/>
      <c r="Z702" s="310"/>
      <c r="AA702" s="318"/>
      <c r="AT702" s="319" t="s">
        <v>155</v>
      </c>
      <c r="AU702" s="319" t="s">
        <v>86</v>
      </c>
      <c r="AV702" s="316" t="s">
        <v>164</v>
      </c>
      <c r="AW702" s="316" t="s">
        <v>32</v>
      </c>
      <c r="AX702" s="316" t="s">
        <v>77</v>
      </c>
      <c r="AY702" s="319" t="s">
        <v>147</v>
      </c>
    </row>
    <row r="703" spans="2:51" s="294" customFormat="1" ht="22.5" customHeight="1" x14ac:dyDescent="0.3">
      <c r="B703" s="287"/>
      <c r="C703" s="288"/>
      <c r="D703" s="288"/>
      <c r="E703" s="289" t="s">
        <v>3</v>
      </c>
      <c r="F703" s="290" t="s">
        <v>346</v>
      </c>
      <c r="G703" s="291"/>
      <c r="H703" s="291"/>
      <c r="I703" s="291"/>
      <c r="J703" s="288"/>
      <c r="K703" s="292">
        <v>793.12</v>
      </c>
      <c r="L703" s="288"/>
      <c r="M703" s="288"/>
      <c r="N703" s="288"/>
      <c r="O703" s="288"/>
      <c r="P703" s="288"/>
      <c r="Q703" s="288"/>
      <c r="R703" s="293"/>
      <c r="T703" s="295"/>
      <c r="U703" s="288"/>
      <c r="V703" s="288"/>
      <c r="W703" s="288"/>
      <c r="X703" s="288"/>
      <c r="Y703" s="288"/>
      <c r="Z703" s="288"/>
      <c r="AA703" s="296"/>
      <c r="AT703" s="297" t="s">
        <v>155</v>
      </c>
      <c r="AU703" s="297" t="s">
        <v>86</v>
      </c>
      <c r="AV703" s="294" t="s">
        <v>86</v>
      </c>
      <c r="AW703" s="294" t="s">
        <v>32</v>
      </c>
      <c r="AX703" s="294" t="s">
        <v>77</v>
      </c>
      <c r="AY703" s="297" t="s">
        <v>147</v>
      </c>
    </row>
    <row r="704" spans="2:51" s="294" customFormat="1" ht="22.5" customHeight="1" x14ac:dyDescent="0.3">
      <c r="B704" s="287"/>
      <c r="C704" s="288"/>
      <c r="D704" s="288"/>
      <c r="E704" s="289" t="s">
        <v>3</v>
      </c>
      <c r="F704" s="290" t="s">
        <v>347</v>
      </c>
      <c r="G704" s="291"/>
      <c r="H704" s="291"/>
      <c r="I704" s="291"/>
      <c r="J704" s="288"/>
      <c r="K704" s="292">
        <v>48.743000000000002</v>
      </c>
      <c r="L704" s="288"/>
      <c r="M704" s="288"/>
      <c r="N704" s="288"/>
      <c r="O704" s="288"/>
      <c r="P704" s="288"/>
      <c r="Q704" s="288"/>
      <c r="R704" s="293"/>
      <c r="T704" s="295"/>
      <c r="U704" s="288"/>
      <c r="V704" s="288"/>
      <c r="W704" s="288"/>
      <c r="X704" s="288"/>
      <c r="Y704" s="288"/>
      <c r="Z704" s="288"/>
      <c r="AA704" s="296"/>
      <c r="AT704" s="297" t="s">
        <v>155</v>
      </c>
      <c r="AU704" s="297" t="s">
        <v>86</v>
      </c>
      <c r="AV704" s="294" t="s">
        <v>86</v>
      </c>
      <c r="AW704" s="294" t="s">
        <v>32</v>
      </c>
      <c r="AX704" s="294" t="s">
        <v>77</v>
      </c>
      <c r="AY704" s="297" t="s">
        <v>147</v>
      </c>
    </row>
    <row r="705" spans="2:51" s="294" customFormat="1" ht="22.5" customHeight="1" x14ac:dyDescent="0.3">
      <c r="B705" s="287"/>
      <c r="C705" s="288"/>
      <c r="D705" s="288"/>
      <c r="E705" s="289" t="s">
        <v>3</v>
      </c>
      <c r="F705" s="290" t="s">
        <v>348</v>
      </c>
      <c r="G705" s="291"/>
      <c r="H705" s="291"/>
      <c r="I705" s="291"/>
      <c r="J705" s="288"/>
      <c r="K705" s="292">
        <v>233.93600000000001</v>
      </c>
      <c r="L705" s="288"/>
      <c r="M705" s="288"/>
      <c r="N705" s="288"/>
      <c r="O705" s="288"/>
      <c r="P705" s="288"/>
      <c r="Q705" s="288"/>
      <c r="R705" s="293"/>
      <c r="T705" s="295"/>
      <c r="U705" s="288"/>
      <c r="V705" s="288"/>
      <c r="W705" s="288"/>
      <c r="X705" s="288"/>
      <c r="Y705" s="288"/>
      <c r="Z705" s="288"/>
      <c r="AA705" s="296"/>
      <c r="AT705" s="297" t="s">
        <v>155</v>
      </c>
      <c r="AU705" s="297" t="s">
        <v>86</v>
      </c>
      <c r="AV705" s="294" t="s">
        <v>86</v>
      </c>
      <c r="AW705" s="294" t="s">
        <v>32</v>
      </c>
      <c r="AX705" s="294" t="s">
        <v>77</v>
      </c>
      <c r="AY705" s="297" t="s">
        <v>147</v>
      </c>
    </row>
    <row r="706" spans="2:51" s="294" customFormat="1" ht="22.5" customHeight="1" x14ac:dyDescent="0.3">
      <c r="B706" s="287"/>
      <c r="C706" s="288"/>
      <c r="D706" s="288"/>
      <c r="E706" s="289" t="s">
        <v>3</v>
      </c>
      <c r="F706" s="290" t="s">
        <v>349</v>
      </c>
      <c r="G706" s="291"/>
      <c r="H706" s="291"/>
      <c r="I706" s="291"/>
      <c r="J706" s="288"/>
      <c r="K706" s="292">
        <v>106.65</v>
      </c>
      <c r="L706" s="288"/>
      <c r="M706" s="288"/>
      <c r="N706" s="288"/>
      <c r="O706" s="288"/>
      <c r="P706" s="288"/>
      <c r="Q706" s="288"/>
      <c r="R706" s="293"/>
      <c r="T706" s="295"/>
      <c r="U706" s="288"/>
      <c r="V706" s="288"/>
      <c r="W706" s="288"/>
      <c r="X706" s="288"/>
      <c r="Y706" s="288"/>
      <c r="Z706" s="288"/>
      <c r="AA706" s="296"/>
      <c r="AT706" s="297" t="s">
        <v>155</v>
      </c>
      <c r="AU706" s="297" t="s">
        <v>86</v>
      </c>
      <c r="AV706" s="294" t="s">
        <v>86</v>
      </c>
      <c r="AW706" s="294" t="s">
        <v>32</v>
      </c>
      <c r="AX706" s="294" t="s">
        <v>77</v>
      </c>
      <c r="AY706" s="297" t="s">
        <v>147</v>
      </c>
    </row>
    <row r="707" spans="2:51" s="294" customFormat="1" ht="22.5" customHeight="1" x14ac:dyDescent="0.3">
      <c r="B707" s="287"/>
      <c r="C707" s="288"/>
      <c r="D707" s="288"/>
      <c r="E707" s="289" t="s">
        <v>3</v>
      </c>
      <c r="F707" s="290" t="s">
        <v>350</v>
      </c>
      <c r="G707" s="291"/>
      <c r="H707" s="291"/>
      <c r="I707" s="291"/>
      <c r="J707" s="288"/>
      <c r="K707" s="292">
        <v>120</v>
      </c>
      <c r="L707" s="288"/>
      <c r="M707" s="288"/>
      <c r="N707" s="288"/>
      <c r="O707" s="288"/>
      <c r="P707" s="288"/>
      <c r="Q707" s="288"/>
      <c r="R707" s="293"/>
      <c r="T707" s="295"/>
      <c r="U707" s="288"/>
      <c r="V707" s="288"/>
      <c r="W707" s="288"/>
      <c r="X707" s="288"/>
      <c r="Y707" s="288"/>
      <c r="Z707" s="288"/>
      <c r="AA707" s="296"/>
      <c r="AT707" s="297" t="s">
        <v>155</v>
      </c>
      <c r="AU707" s="297" t="s">
        <v>86</v>
      </c>
      <c r="AV707" s="294" t="s">
        <v>86</v>
      </c>
      <c r="AW707" s="294" t="s">
        <v>32</v>
      </c>
      <c r="AX707" s="294" t="s">
        <v>77</v>
      </c>
      <c r="AY707" s="297" t="s">
        <v>147</v>
      </c>
    </row>
    <row r="708" spans="2:51" s="294" customFormat="1" ht="22.5" customHeight="1" x14ac:dyDescent="0.3">
      <c r="B708" s="287"/>
      <c r="C708" s="288"/>
      <c r="D708" s="288"/>
      <c r="E708" s="289" t="s">
        <v>3</v>
      </c>
      <c r="F708" s="290" t="s">
        <v>351</v>
      </c>
      <c r="G708" s="291"/>
      <c r="H708" s="291"/>
      <c r="I708" s="291"/>
      <c r="J708" s="288"/>
      <c r="K708" s="292">
        <v>-1.8</v>
      </c>
      <c r="L708" s="288"/>
      <c r="M708" s="288"/>
      <c r="N708" s="288"/>
      <c r="O708" s="288"/>
      <c r="P708" s="288"/>
      <c r="Q708" s="288"/>
      <c r="R708" s="293"/>
      <c r="T708" s="295"/>
      <c r="U708" s="288"/>
      <c r="V708" s="288"/>
      <c r="W708" s="288"/>
      <c r="X708" s="288"/>
      <c r="Y708" s="288"/>
      <c r="Z708" s="288"/>
      <c r="AA708" s="296"/>
      <c r="AT708" s="297" t="s">
        <v>155</v>
      </c>
      <c r="AU708" s="297" t="s">
        <v>86</v>
      </c>
      <c r="AV708" s="294" t="s">
        <v>86</v>
      </c>
      <c r="AW708" s="294" t="s">
        <v>32</v>
      </c>
      <c r="AX708" s="294" t="s">
        <v>77</v>
      </c>
      <c r="AY708" s="297" t="s">
        <v>147</v>
      </c>
    </row>
    <row r="709" spans="2:51" s="294" customFormat="1" ht="22.5" customHeight="1" x14ac:dyDescent="0.3">
      <c r="B709" s="287"/>
      <c r="C709" s="288"/>
      <c r="D709" s="288"/>
      <c r="E709" s="289" t="s">
        <v>3</v>
      </c>
      <c r="F709" s="290" t="s">
        <v>352</v>
      </c>
      <c r="G709" s="291"/>
      <c r="H709" s="291"/>
      <c r="I709" s="291"/>
      <c r="J709" s="288"/>
      <c r="K709" s="292">
        <v>-7.56</v>
      </c>
      <c r="L709" s="288"/>
      <c r="M709" s="288"/>
      <c r="N709" s="288"/>
      <c r="O709" s="288"/>
      <c r="P709" s="288"/>
      <c r="Q709" s="288"/>
      <c r="R709" s="293"/>
      <c r="T709" s="295"/>
      <c r="U709" s="288"/>
      <c r="V709" s="288"/>
      <c r="W709" s="288"/>
      <c r="X709" s="288"/>
      <c r="Y709" s="288"/>
      <c r="Z709" s="288"/>
      <c r="AA709" s="296"/>
      <c r="AT709" s="297" t="s">
        <v>155</v>
      </c>
      <c r="AU709" s="297" t="s">
        <v>86</v>
      </c>
      <c r="AV709" s="294" t="s">
        <v>86</v>
      </c>
      <c r="AW709" s="294" t="s">
        <v>32</v>
      </c>
      <c r="AX709" s="294" t="s">
        <v>77</v>
      </c>
      <c r="AY709" s="297" t="s">
        <v>147</v>
      </c>
    </row>
    <row r="710" spans="2:51" s="294" customFormat="1" ht="22.5" customHeight="1" x14ac:dyDescent="0.3">
      <c r="B710" s="287"/>
      <c r="C710" s="288"/>
      <c r="D710" s="288"/>
      <c r="E710" s="289" t="s">
        <v>3</v>
      </c>
      <c r="F710" s="290" t="s">
        <v>353</v>
      </c>
      <c r="G710" s="291"/>
      <c r="H710" s="291"/>
      <c r="I710" s="291"/>
      <c r="J710" s="288"/>
      <c r="K710" s="292">
        <v>-9.9</v>
      </c>
      <c r="L710" s="288"/>
      <c r="M710" s="288"/>
      <c r="N710" s="288"/>
      <c r="O710" s="288"/>
      <c r="P710" s="288"/>
      <c r="Q710" s="288"/>
      <c r="R710" s="293"/>
      <c r="T710" s="295"/>
      <c r="U710" s="288"/>
      <c r="V710" s="288"/>
      <c r="W710" s="288"/>
      <c r="X710" s="288"/>
      <c r="Y710" s="288"/>
      <c r="Z710" s="288"/>
      <c r="AA710" s="296"/>
      <c r="AT710" s="297" t="s">
        <v>155</v>
      </c>
      <c r="AU710" s="297" t="s">
        <v>86</v>
      </c>
      <c r="AV710" s="294" t="s">
        <v>86</v>
      </c>
      <c r="AW710" s="294" t="s">
        <v>32</v>
      </c>
      <c r="AX710" s="294" t="s">
        <v>77</v>
      </c>
      <c r="AY710" s="297" t="s">
        <v>147</v>
      </c>
    </row>
    <row r="711" spans="2:51" s="294" customFormat="1" ht="22.5" customHeight="1" x14ac:dyDescent="0.3">
      <c r="B711" s="287"/>
      <c r="C711" s="288"/>
      <c r="D711" s="288"/>
      <c r="E711" s="289" t="s">
        <v>3</v>
      </c>
      <c r="F711" s="290" t="s">
        <v>354</v>
      </c>
      <c r="G711" s="291"/>
      <c r="H711" s="291"/>
      <c r="I711" s="291"/>
      <c r="J711" s="288"/>
      <c r="K711" s="292">
        <v>-3.4</v>
      </c>
      <c r="L711" s="288"/>
      <c r="M711" s="288"/>
      <c r="N711" s="288"/>
      <c r="O711" s="288"/>
      <c r="P711" s="288"/>
      <c r="Q711" s="288"/>
      <c r="R711" s="293"/>
      <c r="T711" s="295"/>
      <c r="U711" s="288"/>
      <c r="V711" s="288"/>
      <c r="W711" s="288"/>
      <c r="X711" s="288"/>
      <c r="Y711" s="288"/>
      <c r="Z711" s="288"/>
      <c r="AA711" s="296"/>
      <c r="AT711" s="297" t="s">
        <v>155</v>
      </c>
      <c r="AU711" s="297" t="s">
        <v>86</v>
      </c>
      <c r="AV711" s="294" t="s">
        <v>86</v>
      </c>
      <c r="AW711" s="294" t="s">
        <v>32</v>
      </c>
      <c r="AX711" s="294" t="s">
        <v>77</v>
      </c>
      <c r="AY711" s="297" t="s">
        <v>147</v>
      </c>
    </row>
    <row r="712" spans="2:51" s="294" customFormat="1" ht="22.5" customHeight="1" x14ac:dyDescent="0.3">
      <c r="B712" s="287"/>
      <c r="C712" s="288"/>
      <c r="D712" s="288"/>
      <c r="E712" s="289" t="s">
        <v>3</v>
      </c>
      <c r="F712" s="290" t="s">
        <v>355</v>
      </c>
      <c r="G712" s="291"/>
      <c r="H712" s="291"/>
      <c r="I712" s="291"/>
      <c r="J712" s="288"/>
      <c r="K712" s="292">
        <v>-44.28</v>
      </c>
      <c r="L712" s="288"/>
      <c r="M712" s="288"/>
      <c r="N712" s="288"/>
      <c r="O712" s="288"/>
      <c r="P712" s="288"/>
      <c r="Q712" s="288"/>
      <c r="R712" s="293"/>
      <c r="T712" s="295"/>
      <c r="U712" s="288"/>
      <c r="V712" s="288"/>
      <c r="W712" s="288"/>
      <c r="X712" s="288"/>
      <c r="Y712" s="288"/>
      <c r="Z712" s="288"/>
      <c r="AA712" s="296"/>
      <c r="AT712" s="297" t="s">
        <v>155</v>
      </c>
      <c r="AU712" s="297" t="s">
        <v>86</v>
      </c>
      <c r="AV712" s="294" t="s">
        <v>86</v>
      </c>
      <c r="AW712" s="294" t="s">
        <v>32</v>
      </c>
      <c r="AX712" s="294" t="s">
        <v>77</v>
      </c>
      <c r="AY712" s="297" t="s">
        <v>147</v>
      </c>
    </row>
    <row r="713" spans="2:51" s="294" customFormat="1" ht="22.5" customHeight="1" x14ac:dyDescent="0.3">
      <c r="B713" s="287"/>
      <c r="C713" s="288"/>
      <c r="D713" s="288"/>
      <c r="E713" s="289" t="s">
        <v>3</v>
      </c>
      <c r="F713" s="290" t="s">
        <v>356</v>
      </c>
      <c r="G713" s="291"/>
      <c r="H713" s="291"/>
      <c r="I713" s="291"/>
      <c r="J713" s="288"/>
      <c r="K713" s="292">
        <v>-247.5</v>
      </c>
      <c r="L713" s="288"/>
      <c r="M713" s="288"/>
      <c r="N713" s="288"/>
      <c r="O713" s="288"/>
      <c r="P713" s="288"/>
      <c r="Q713" s="288"/>
      <c r="R713" s="293"/>
      <c r="T713" s="295"/>
      <c r="U713" s="288"/>
      <c r="V713" s="288"/>
      <c r="W713" s="288"/>
      <c r="X713" s="288"/>
      <c r="Y713" s="288"/>
      <c r="Z713" s="288"/>
      <c r="AA713" s="296"/>
      <c r="AT713" s="297" t="s">
        <v>155</v>
      </c>
      <c r="AU713" s="297" t="s">
        <v>86</v>
      </c>
      <c r="AV713" s="294" t="s">
        <v>86</v>
      </c>
      <c r="AW713" s="294" t="s">
        <v>32</v>
      </c>
      <c r="AX713" s="294" t="s">
        <v>77</v>
      </c>
      <c r="AY713" s="297" t="s">
        <v>147</v>
      </c>
    </row>
    <row r="714" spans="2:51" s="294" customFormat="1" ht="22.5" customHeight="1" x14ac:dyDescent="0.3">
      <c r="B714" s="287"/>
      <c r="C714" s="288"/>
      <c r="D714" s="288"/>
      <c r="E714" s="289" t="s">
        <v>3</v>
      </c>
      <c r="F714" s="290" t="s">
        <v>357</v>
      </c>
      <c r="G714" s="291"/>
      <c r="H714" s="291"/>
      <c r="I714" s="291"/>
      <c r="J714" s="288"/>
      <c r="K714" s="292">
        <v>-31.32</v>
      </c>
      <c r="L714" s="288"/>
      <c r="M714" s="288"/>
      <c r="N714" s="288"/>
      <c r="O714" s="288"/>
      <c r="P714" s="288"/>
      <c r="Q714" s="288"/>
      <c r="R714" s="293"/>
      <c r="T714" s="295"/>
      <c r="U714" s="288"/>
      <c r="V714" s="288"/>
      <c r="W714" s="288"/>
      <c r="X714" s="288"/>
      <c r="Y714" s="288"/>
      <c r="Z714" s="288"/>
      <c r="AA714" s="296"/>
      <c r="AT714" s="297" t="s">
        <v>155</v>
      </c>
      <c r="AU714" s="297" t="s">
        <v>86</v>
      </c>
      <c r="AV714" s="294" t="s">
        <v>86</v>
      </c>
      <c r="AW714" s="294" t="s">
        <v>32</v>
      </c>
      <c r="AX714" s="294" t="s">
        <v>77</v>
      </c>
      <c r="AY714" s="297" t="s">
        <v>147</v>
      </c>
    </row>
    <row r="715" spans="2:51" s="294" customFormat="1" ht="22.5" customHeight="1" x14ac:dyDescent="0.3">
      <c r="B715" s="287"/>
      <c r="C715" s="288"/>
      <c r="D715" s="288"/>
      <c r="E715" s="289" t="s">
        <v>3</v>
      </c>
      <c r="F715" s="290" t="s">
        <v>358</v>
      </c>
      <c r="G715" s="291"/>
      <c r="H715" s="291"/>
      <c r="I715" s="291"/>
      <c r="J715" s="288"/>
      <c r="K715" s="292">
        <v>-3.24</v>
      </c>
      <c r="L715" s="288"/>
      <c r="M715" s="288"/>
      <c r="N715" s="288"/>
      <c r="O715" s="288"/>
      <c r="P715" s="288"/>
      <c r="Q715" s="288"/>
      <c r="R715" s="293"/>
      <c r="T715" s="295"/>
      <c r="U715" s="288"/>
      <c r="V715" s="288"/>
      <c r="W715" s="288"/>
      <c r="X715" s="288"/>
      <c r="Y715" s="288"/>
      <c r="Z715" s="288"/>
      <c r="AA715" s="296"/>
      <c r="AT715" s="297" t="s">
        <v>155</v>
      </c>
      <c r="AU715" s="297" t="s">
        <v>86</v>
      </c>
      <c r="AV715" s="294" t="s">
        <v>86</v>
      </c>
      <c r="AW715" s="294" t="s">
        <v>32</v>
      </c>
      <c r="AX715" s="294" t="s">
        <v>77</v>
      </c>
      <c r="AY715" s="297" t="s">
        <v>147</v>
      </c>
    </row>
    <row r="716" spans="2:51" s="294" customFormat="1" ht="22.5" customHeight="1" x14ac:dyDescent="0.3">
      <c r="B716" s="287"/>
      <c r="C716" s="288"/>
      <c r="D716" s="288"/>
      <c r="E716" s="289" t="s">
        <v>3</v>
      </c>
      <c r="F716" s="290" t="s">
        <v>359</v>
      </c>
      <c r="G716" s="291"/>
      <c r="H716" s="291"/>
      <c r="I716" s="291"/>
      <c r="J716" s="288"/>
      <c r="K716" s="292">
        <v>-5.0999999999999996</v>
      </c>
      <c r="L716" s="288"/>
      <c r="M716" s="288"/>
      <c r="N716" s="288"/>
      <c r="O716" s="288"/>
      <c r="P716" s="288"/>
      <c r="Q716" s="288"/>
      <c r="R716" s="293"/>
      <c r="T716" s="295"/>
      <c r="U716" s="288"/>
      <c r="V716" s="288"/>
      <c r="W716" s="288"/>
      <c r="X716" s="288"/>
      <c r="Y716" s="288"/>
      <c r="Z716" s="288"/>
      <c r="AA716" s="296"/>
      <c r="AT716" s="297" t="s">
        <v>155</v>
      </c>
      <c r="AU716" s="297" t="s">
        <v>86</v>
      </c>
      <c r="AV716" s="294" t="s">
        <v>86</v>
      </c>
      <c r="AW716" s="294" t="s">
        <v>32</v>
      </c>
      <c r="AX716" s="294" t="s">
        <v>77</v>
      </c>
      <c r="AY716" s="297" t="s">
        <v>147</v>
      </c>
    </row>
    <row r="717" spans="2:51" s="294" customFormat="1" ht="22.5" customHeight="1" x14ac:dyDescent="0.3">
      <c r="B717" s="287"/>
      <c r="C717" s="288"/>
      <c r="D717" s="288"/>
      <c r="E717" s="289" t="s">
        <v>3</v>
      </c>
      <c r="F717" s="290" t="s">
        <v>360</v>
      </c>
      <c r="G717" s="291"/>
      <c r="H717" s="291"/>
      <c r="I717" s="291"/>
      <c r="J717" s="288"/>
      <c r="K717" s="292">
        <v>-2</v>
      </c>
      <c r="L717" s="288"/>
      <c r="M717" s="288"/>
      <c r="N717" s="288"/>
      <c r="O717" s="288"/>
      <c r="P717" s="288"/>
      <c r="Q717" s="288"/>
      <c r="R717" s="293"/>
      <c r="T717" s="295"/>
      <c r="U717" s="288"/>
      <c r="V717" s="288"/>
      <c r="W717" s="288"/>
      <c r="X717" s="288"/>
      <c r="Y717" s="288"/>
      <c r="Z717" s="288"/>
      <c r="AA717" s="296"/>
      <c r="AT717" s="297" t="s">
        <v>155</v>
      </c>
      <c r="AU717" s="297" t="s">
        <v>86</v>
      </c>
      <c r="AV717" s="294" t="s">
        <v>86</v>
      </c>
      <c r="AW717" s="294" t="s">
        <v>32</v>
      </c>
      <c r="AX717" s="294" t="s">
        <v>77</v>
      </c>
      <c r="AY717" s="297" t="s">
        <v>147</v>
      </c>
    </row>
    <row r="718" spans="2:51" s="294" customFormat="1" ht="22.5" customHeight="1" x14ac:dyDescent="0.3">
      <c r="B718" s="287"/>
      <c r="C718" s="288"/>
      <c r="D718" s="288"/>
      <c r="E718" s="289" t="s">
        <v>3</v>
      </c>
      <c r="F718" s="290" t="s">
        <v>361</v>
      </c>
      <c r="G718" s="291"/>
      <c r="H718" s="291"/>
      <c r="I718" s="291"/>
      <c r="J718" s="288"/>
      <c r="K718" s="292">
        <v>-3.7629999999999999</v>
      </c>
      <c r="L718" s="288"/>
      <c r="M718" s="288"/>
      <c r="N718" s="288"/>
      <c r="O718" s="288"/>
      <c r="P718" s="288"/>
      <c r="Q718" s="288"/>
      <c r="R718" s="293"/>
      <c r="T718" s="295"/>
      <c r="U718" s="288"/>
      <c r="V718" s="288"/>
      <c r="W718" s="288"/>
      <c r="X718" s="288"/>
      <c r="Y718" s="288"/>
      <c r="Z718" s="288"/>
      <c r="AA718" s="296"/>
      <c r="AT718" s="297" t="s">
        <v>155</v>
      </c>
      <c r="AU718" s="297" t="s">
        <v>86</v>
      </c>
      <c r="AV718" s="294" t="s">
        <v>86</v>
      </c>
      <c r="AW718" s="294" t="s">
        <v>32</v>
      </c>
      <c r="AX718" s="294" t="s">
        <v>77</v>
      </c>
      <c r="AY718" s="297" t="s">
        <v>147</v>
      </c>
    </row>
    <row r="719" spans="2:51" s="294" customFormat="1" ht="22.5" customHeight="1" x14ac:dyDescent="0.3">
      <c r="B719" s="287"/>
      <c r="C719" s="288"/>
      <c r="D719" s="288"/>
      <c r="E719" s="289" t="s">
        <v>3</v>
      </c>
      <c r="F719" s="290" t="s">
        <v>362</v>
      </c>
      <c r="G719" s="291"/>
      <c r="H719" s="291"/>
      <c r="I719" s="291"/>
      <c r="J719" s="288"/>
      <c r="K719" s="292">
        <v>-3.528</v>
      </c>
      <c r="L719" s="288"/>
      <c r="M719" s="288"/>
      <c r="N719" s="288"/>
      <c r="O719" s="288"/>
      <c r="P719" s="288"/>
      <c r="Q719" s="288"/>
      <c r="R719" s="293"/>
      <c r="T719" s="295"/>
      <c r="U719" s="288"/>
      <c r="V719" s="288"/>
      <c r="W719" s="288"/>
      <c r="X719" s="288"/>
      <c r="Y719" s="288"/>
      <c r="Z719" s="288"/>
      <c r="AA719" s="296"/>
      <c r="AT719" s="297" t="s">
        <v>155</v>
      </c>
      <c r="AU719" s="297" t="s">
        <v>86</v>
      </c>
      <c r="AV719" s="294" t="s">
        <v>86</v>
      </c>
      <c r="AW719" s="294" t="s">
        <v>32</v>
      </c>
      <c r="AX719" s="294" t="s">
        <v>77</v>
      </c>
      <c r="AY719" s="297" t="s">
        <v>147</v>
      </c>
    </row>
    <row r="720" spans="2:51" s="294" customFormat="1" ht="22.5" customHeight="1" x14ac:dyDescent="0.3">
      <c r="B720" s="287"/>
      <c r="C720" s="288"/>
      <c r="D720" s="288"/>
      <c r="E720" s="289" t="s">
        <v>3</v>
      </c>
      <c r="F720" s="290" t="s">
        <v>363</v>
      </c>
      <c r="G720" s="291"/>
      <c r="H720" s="291"/>
      <c r="I720" s="291"/>
      <c r="J720" s="288"/>
      <c r="K720" s="292">
        <v>-3.0870000000000002</v>
      </c>
      <c r="L720" s="288"/>
      <c r="M720" s="288"/>
      <c r="N720" s="288"/>
      <c r="O720" s="288"/>
      <c r="P720" s="288"/>
      <c r="Q720" s="288"/>
      <c r="R720" s="293"/>
      <c r="T720" s="295"/>
      <c r="U720" s="288"/>
      <c r="V720" s="288"/>
      <c r="W720" s="288"/>
      <c r="X720" s="288"/>
      <c r="Y720" s="288"/>
      <c r="Z720" s="288"/>
      <c r="AA720" s="296"/>
      <c r="AT720" s="297" t="s">
        <v>155</v>
      </c>
      <c r="AU720" s="297" t="s">
        <v>86</v>
      </c>
      <c r="AV720" s="294" t="s">
        <v>86</v>
      </c>
      <c r="AW720" s="294" t="s">
        <v>32</v>
      </c>
      <c r="AX720" s="294" t="s">
        <v>77</v>
      </c>
      <c r="AY720" s="297" t="s">
        <v>147</v>
      </c>
    </row>
    <row r="721" spans="2:51" s="294" customFormat="1" ht="22.5" customHeight="1" x14ac:dyDescent="0.3">
      <c r="B721" s="287"/>
      <c r="C721" s="288"/>
      <c r="D721" s="288"/>
      <c r="E721" s="289" t="s">
        <v>3</v>
      </c>
      <c r="F721" s="290" t="s">
        <v>364</v>
      </c>
      <c r="G721" s="291"/>
      <c r="H721" s="291"/>
      <c r="I721" s="291"/>
      <c r="J721" s="288"/>
      <c r="K721" s="292">
        <v>-7.0350000000000001</v>
      </c>
      <c r="L721" s="288"/>
      <c r="M721" s="288"/>
      <c r="N721" s="288"/>
      <c r="O721" s="288"/>
      <c r="P721" s="288"/>
      <c r="Q721" s="288"/>
      <c r="R721" s="293"/>
      <c r="T721" s="295"/>
      <c r="U721" s="288"/>
      <c r="V721" s="288"/>
      <c r="W721" s="288"/>
      <c r="X721" s="288"/>
      <c r="Y721" s="288"/>
      <c r="Z721" s="288"/>
      <c r="AA721" s="296"/>
      <c r="AT721" s="297" t="s">
        <v>155</v>
      </c>
      <c r="AU721" s="297" t="s">
        <v>86</v>
      </c>
      <c r="AV721" s="294" t="s">
        <v>86</v>
      </c>
      <c r="AW721" s="294" t="s">
        <v>32</v>
      </c>
      <c r="AX721" s="294" t="s">
        <v>77</v>
      </c>
      <c r="AY721" s="297" t="s">
        <v>147</v>
      </c>
    </row>
    <row r="722" spans="2:51" s="294" customFormat="1" ht="22.5" customHeight="1" x14ac:dyDescent="0.3">
      <c r="B722" s="287"/>
      <c r="C722" s="288"/>
      <c r="D722" s="288"/>
      <c r="E722" s="289" t="s">
        <v>3</v>
      </c>
      <c r="F722" s="290" t="s">
        <v>365</v>
      </c>
      <c r="G722" s="291"/>
      <c r="H722" s="291"/>
      <c r="I722" s="291"/>
      <c r="J722" s="288"/>
      <c r="K722" s="292">
        <v>-2.0699999999999998</v>
      </c>
      <c r="L722" s="288"/>
      <c r="M722" s="288"/>
      <c r="N722" s="288"/>
      <c r="O722" s="288"/>
      <c r="P722" s="288"/>
      <c r="Q722" s="288"/>
      <c r="R722" s="293"/>
      <c r="T722" s="295"/>
      <c r="U722" s="288"/>
      <c r="V722" s="288"/>
      <c r="W722" s="288"/>
      <c r="X722" s="288"/>
      <c r="Y722" s="288"/>
      <c r="Z722" s="288"/>
      <c r="AA722" s="296"/>
      <c r="AT722" s="297" t="s">
        <v>155</v>
      </c>
      <c r="AU722" s="297" t="s">
        <v>86</v>
      </c>
      <c r="AV722" s="294" t="s">
        <v>86</v>
      </c>
      <c r="AW722" s="294" t="s">
        <v>32</v>
      </c>
      <c r="AX722" s="294" t="s">
        <v>77</v>
      </c>
      <c r="AY722" s="297" t="s">
        <v>147</v>
      </c>
    </row>
    <row r="723" spans="2:51" s="316" customFormat="1" ht="22.5" customHeight="1" x14ac:dyDescent="0.3">
      <c r="B723" s="309"/>
      <c r="C723" s="310"/>
      <c r="D723" s="310"/>
      <c r="E723" s="311" t="s">
        <v>3</v>
      </c>
      <c r="F723" s="312" t="s">
        <v>758</v>
      </c>
      <c r="G723" s="313"/>
      <c r="H723" s="313"/>
      <c r="I723" s="313"/>
      <c r="J723" s="310"/>
      <c r="K723" s="314">
        <v>926.86599999999999</v>
      </c>
      <c r="L723" s="310"/>
      <c r="M723" s="310"/>
      <c r="N723" s="310"/>
      <c r="O723" s="310"/>
      <c r="P723" s="310"/>
      <c r="Q723" s="310"/>
      <c r="R723" s="315"/>
      <c r="T723" s="317"/>
      <c r="U723" s="310"/>
      <c r="V723" s="310"/>
      <c r="W723" s="310"/>
      <c r="X723" s="310"/>
      <c r="Y723" s="310"/>
      <c r="Z723" s="310"/>
      <c r="AA723" s="318"/>
      <c r="AT723" s="319" t="s">
        <v>155</v>
      </c>
      <c r="AU723" s="319" t="s">
        <v>86</v>
      </c>
      <c r="AV723" s="316" t="s">
        <v>164</v>
      </c>
      <c r="AW723" s="316" t="s">
        <v>32</v>
      </c>
      <c r="AX723" s="316" t="s">
        <v>77</v>
      </c>
      <c r="AY723" s="319" t="s">
        <v>147</v>
      </c>
    </row>
    <row r="724" spans="2:51" s="294" customFormat="1" ht="22.5" customHeight="1" x14ac:dyDescent="0.3">
      <c r="B724" s="287"/>
      <c r="C724" s="288"/>
      <c r="D724" s="288"/>
      <c r="E724" s="289" t="s">
        <v>3</v>
      </c>
      <c r="F724" s="290" t="s">
        <v>366</v>
      </c>
      <c r="G724" s="291"/>
      <c r="H724" s="291"/>
      <c r="I724" s="291"/>
      <c r="J724" s="288"/>
      <c r="K724" s="292">
        <v>985.64200000000005</v>
      </c>
      <c r="L724" s="288"/>
      <c r="M724" s="288"/>
      <c r="N724" s="288"/>
      <c r="O724" s="288"/>
      <c r="P724" s="288"/>
      <c r="Q724" s="288"/>
      <c r="R724" s="293"/>
      <c r="T724" s="295"/>
      <c r="U724" s="288"/>
      <c r="V724" s="288"/>
      <c r="W724" s="288"/>
      <c r="X724" s="288"/>
      <c r="Y724" s="288"/>
      <c r="Z724" s="288"/>
      <c r="AA724" s="296"/>
      <c r="AT724" s="297" t="s">
        <v>155</v>
      </c>
      <c r="AU724" s="297" t="s">
        <v>86</v>
      </c>
      <c r="AV724" s="294" t="s">
        <v>86</v>
      </c>
      <c r="AW724" s="294" t="s">
        <v>32</v>
      </c>
      <c r="AX724" s="294" t="s">
        <v>77</v>
      </c>
      <c r="AY724" s="297" t="s">
        <v>147</v>
      </c>
    </row>
    <row r="725" spans="2:51" s="294" customFormat="1" ht="22.5" customHeight="1" x14ac:dyDescent="0.3">
      <c r="B725" s="287"/>
      <c r="C725" s="288"/>
      <c r="D725" s="288"/>
      <c r="E725" s="289" t="s">
        <v>3</v>
      </c>
      <c r="F725" s="290" t="s">
        <v>367</v>
      </c>
      <c r="G725" s="291"/>
      <c r="H725" s="291"/>
      <c r="I725" s="291"/>
      <c r="J725" s="288"/>
      <c r="K725" s="292">
        <v>337.87900000000002</v>
      </c>
      <c r="L725" s="288"/>
      <c r="M725" s="288"/>
      <c r="N725" s="288"/>
      <c r="O725" s="288"/>
      <c r="P725" s="288"/>
      <c r="Q725" s="288"/>
      <c r="R725" s="293"/>
      <c r="T725" s="295"/>
      <c r="U725" s="288"/>
      <c r="V725" s="288"/>
      <c r="W725" s="288"/>
      <c r="X725" s="288"/>
      <c r="Y725" s="288"/>
      <c r="Z725" s="288"/>
      <c r="AA725" s="296"/>
      <c r="AT725" s="297" t="s">
        <v>155</v>
      </c>
      <c r="AU725" s="297" t="s">
        <v>86</v>
      </c>
      <c r="AV725" s="294" t="s">
        <v>86</v>
      </c>
      <c r="AW725" s="294" t="s">
        <v>32</v>
      </c>
      <c r="AX725" s="294" t="s">
        <v>77</v>
      </c>
      <c r="AY725" s="297" t="s">
        <v>147</v>
      </c>
    </row>
    <row r="726" spans="2:51" s="294" customFormat="1" ht="22.5" customHeight="1" x14ac:dyDescent="0.3">
      <c r="B726" s="287"/>
      <c r="C726" s="288"/>
      <c r="D726" s="288"/>
      <c r="E726" s="289" t="s">
        <v>3</v>
      </c>
      <c r="F726" s="290" t="s">
        <v>368</v>
      </c>
      <c r="G726" s="291"/>
      <c r="H726" s="291"/>
      <c r="I726" s="291"/>
      <c r="J726" s="288"/>
      <c r="K726" s="292">
        <v>276.25</v>
      </c>
      <c r="L726" s="288"/>
      <c r="M726" s="288"/>
      <c r="N726" s="288"/>
      <c r="O726" s="288"/>
      <c r="P726" s="288"/>
      <c r="Q726" s="288"/>
      <c r="R726" s="293"/>
      <c r="T726" s="295"/>
      <c r="U726" s="288"/>
      <c r="V726" s="288"/>
      <c r="W726" s="288"/>
      <c r="X726" s="288"/>
      <c r="Y726" s="288"/>
      <c r="Z726" s="288"/>
      <c r="AA726" s="296"/>
      <c r="AT726" s="297" t="s">
        <v>155</v>
      </c>
      <c r="AU726" s="297" t="s">
        <v>86</v>
      </c>
      <c r="AV726" s="294" t="s">
        <v>86</v>
      </c>
      <c r="AW726" s="294" t="s">
        <v>32</v>
      </c>
      <c r="AX726" s="294" t="s">
        <v>77</v>
      </c>
      <c r="AY726" s="297" t="s">
        <v>147</v>
      </c>
    </row>
    <row r="727" spans="2:51" s="294" customFormat="1" ht="31.5" customHeight="1" x14ac:dyDescent="0.3">
      <c r="B727" s="287"/>
      <c r="C727" s="288"/>
      <c r="D727" s="288"/>
      <c r="E727" s="289" t="s">
        <v>3</v>
      </c>
      <c r="F727" s="290" t="s">
        <v>369</v>
      </c>
      <c r="G727" s="291"/>
      <c r="H727" s="291"/>
      <c r="I727" s="291"/>
      <c r="J727" s="288"/>
      <c r="K727" s="292">
        <v>239.96299999999999</v>
      </c>
      <c r="L727" s="288"/>
      <c r="M727" s="288"/>
      <c r="N727" s="288"/>
      <c r="O727" s="288"/>
      <c r="P727" s="288"/>
      <c r="Q727" s="288"/>
      <c r="R727" s="293"/>
      <c r="T727" s="295"/>
      <c r="U727" s="288"/>
      <c r="V727" s="288"/>
      <c r="W727" s="288"/>
      <c r="X727" s="288"/>
      <c r="Y727" s="288"/>
      <c r="Z727" s="288"/>
      <c r="AA727" s="296"/>
      <c r="AT727" s="297" t="s">
        <v>155</v>
      </c>
      <c r="AU727" s="297" t="s">
        <v>86</v>
      </c>
      <c r="AV727" s="294" t="s">
        <v>86</v>
      </c>
      <c r="AW727" s="294" t="s">
        <v>32</v>
      </c>
      <c r="AX727" s="294" t="s">
        <v>77</v>
      </c>
      <c r="AY727" s="297" t="s">
        <v>147</v>
      </c>
    </row>
    <row r="728" spans="2:51" s="294" customFormat="1" ht="22.5" customHeight="1" x14ac:dyDescent="0.3">
      <c r="B728" s="287"/>
      <c r="C728" s="288"/>
      <c r="D728" s="288"/>
      <c r="E728" s="289" t="s">
        <v>3</v>
      </c>
      <c r="F728" s="290" t="s">
        <v>370</v>
      </c>
      <c r="G728" s="291"/>
      <c r="H728" s="291"/>
      <c r="I728" s="291"/>
      <c r="J728" s="288"/>
      <c r="K728" s="292">
        <v>-58.14</v>
      </c>
      <c r="L728" s="288"/>
      <c r="M728" s="288"/>
      <c r="N728" s="288"/>
      <c r="O728" s="288"/>
      <c r="P728" s="288"/>
      <c r="Q728" s="288"/>
      <c r="R728" s="293"/>
      <c r="T728" s="295"/>
      <c r="U728" s="288"/>
      <c r="V728" s="288"/>
      <c r="W728" s="288"/>
      <c r="X728" s="288"/>
      <c r="Y728" s="288"/>
      <c r="Z728" s="288"/>
      <c r="AA728" s="296"/>
      <c r="AT728" s="297" t="s">
        <v>155</v>
      </c>
      <c r="AU728" s="297" t="s">
        <v>86</v>
      </c>
      <c r="AV728" s="294" t="s">
        <v>86</v>
      </c>
      <c r="AW728" s="294" t="s">
        <v>32</v>
      </c>
      <c r="AX728" s="294" t="s">
        <v>77</v>
      </c>
      <c r="AY728" s="297" t="s">
        <v>147</v>
      </c>
    </row>
    <row r="729" spans="2:51" s="294" customFormat="1" ht="22.5" customHeight="1" x14ac:dyDescent="0.3">
      <c r="B729" s="287"/>
      <c r="C729" s="288"/>
      <c r="D729" s="288"/>
      <c r="E729" s="289" t="s">
        <v>3</v>
      </c>
      <c r="F729" s="290" t="s">
        <v>371</v>
      </c>
      <c r="G729" s="291"/>
      <c r="H729" s="291"/>
      <c r="I729" s="291"/>
      <c r="J729" s="288"/>
      <c r="K729" s="292">
        <v>-2.4300000000000002</v>
      </c>
      <c r="L729" s="288"/>
      <c r="M729" s="288"/>
      <c r="N729" s="288"/>
      <c r="O729" s="288"/>
      <c r="P729" s="288"/>
      <c r="Q729" s="288"/>
      <c r="R729" s="293"/>
      <c r="T729" s="295"/>
      <c r="U729" s="288"/>
      <c r="V729" s="288"/>
      <c r="W729" s="288"/>
      <c r="X729" s="288"/>
      <c r="Y729" s="288"/>
      <c r="Z729" s="288"/>
      <c r="AA729" s="296"/>
      <c r="AT729" s="297" t="s">
        <v>155</v>
      </c>
      <c r="AU729" s="297" t="s">
        <v>86</v>
      </c>
      <c r="AV729" s="294" t="s">
        <v>86</v>
      </c>
      <c r="AW729" s="294" t="s">
        <v>32</v>
      </c>
      <c r="AX729" s="294" t="s">
        <v>77</v>
      </c>
      <c r="AY729" s="297" t="s">
        <v>147</v>
      </c>
    </row>
    <row r="730" spans="2:51" s="294" customFormat="1" ht="22.5" customHeight="1" x14ac:dyDescent="0.3">
      <c r="B730" s="287"/>
      <c r="C730" s="288"/>
      <c r="D730" s="288"/>
      <c r="E730" s="289" t="s">
        <v>3</v>
      </c>
      <c r="F730" s="290" t="s">
        <v>372</v>
      </c>
      <c r="G730" s="291"/>
      <c r="H730" s="291"/>
      <c r="I730" s="291"/>
      <c r="J730" s="288"/>
      <c r="K730" s="292">
        <v>-3.6</v>
      </c>
      <c r="L730" s="288"/>
      <c r="M730" s="288"/>
      <c r="N730" s="288"/>
      <c r="O730" s="288"/>
      <c r="P730" s="288"/>
      <c r="Q730" s="288"/>
      <c r="R730" s="293"/>
      <c r="T730" s="295"/>
      <c r="U730" s="288"/>
      <c r="V730" s="288"/>
      <c r="W730" s="288"/>
      <c r="X730" s="288"/>
      <c r="Y730" s="288"/>
      <c r="Z730" s="288"/>
      <c r="AA730" s="296"/>
      <c r="AT730" s="297" t="s">
        <v>155</v>
      </c>
      <c r="AU730" s="297" t="s">
        <v>86</v>
      </c>
      <c r="AV730" s="294" t="s">
        <v>86</v>
      </c>
      <c r="AW730" s="294" t="s">
        <v>32</v>
      </c>
      <c r="AX730" s="294" t="s">
        <v>77</v>
      </c>
      <c r="AY730" s="297" t="s">
        <v>147</v>
      </c>
    </row>
    <row r="731" spans="2:51" s="294" customFormat="1" ht="22.5" customHeight="1" x14ac:dyDescent="0.3">
      <c r="B731" s="287"/>
      <c r="C731" s="288"/>
      <c r="D731" s="288"/>
      <c r="E731" s="289" t="s">
        <v>3</v>
      </c>
      <c r="F731" s="290" t="s">
        <v>373</v>
      </c>
      <c r="G731" s="291"/>
      <c r="H731" s="291"/>
      <c r="I731" s="291"/>
      <c r="J731" s="288"/>
      <c r="K731" s="292">
        <v>-18.7</v>
      </c>
      <c r="L731" s="288"/>
      <c r="M731" s="288"/>
      <c r="N731" s="288"/>
      <c r="O731" s="288"/>
      <c r="P731" s="288"/>
      <c r="Q731" s="288"/>
      <c r="R731" s="293"/>
      <c r="T731" s="295"/>
      <c r="U731" s="288"/>
      <c r="V731" s="288"/>
      <c r="W731" s="288"/>
      <c r="X731" s="288"/>
      <c r="Y731" s="288"/>
      <c r="Z731" s="288"/>
      <c r="AA731" s="296"/>
      <c r="AT731" s="297" t="s">
        <v>155</v>
      </c>
      <c r="AU731" s="297" t="s">
        <v>86</v>
      </c>
      <c r="AV731" s="294" t="s">
        <v>86</v>
      </c>
      <c r="AW731" s="294" t="s">
        <v>32</v>
      </c>
      <c r="AX731" s="294" t="s">
        <v>77</v>
      </c>
      <c r="AY731" s="297" t="s">
        <v>147</v>
      </c>
    </row>
    <row r="732" spans="2:51" s="294" customFormat="1" ht="22.5" customHeight="1" x14ac:dyDescent="0.3">
      <c r="B732" s="287"/>
      <c r="C732" s="288"/>
      <c r="D732" s="288"/>
      <c r="E732" s="289" t="s">
        <v>3</v>
      </c>
      <c r="F732" s="290" t="s">
        <v>374</v>
      </c>
      <c r="G732" s="291"/>
      <c r="H732" s="291"/>
      <c r="I732" s="291"/>
      <c r="J732" s="288"/>
      <c r="K732" s="292">
        <v>-9.52</v>
      </c>
      <c r="L732" s="288"/>
      <c r="M732" s="288"/>
      <c r="N732" s="288"/>
      <c r="O732" s="288"/>
      <c r="P732" s="288"/>
      <c r="Q732" s="288"/>
      <c r="R732" s="293"/>
      <c r="T732" s="295"/>
      <c r="U732" s="288"/>
      <c r="V732" s="288"/>
      <c r="W732" s="288"/>
      <c r="X732" s="288"/>
      <c r="Y732" s="288"/>
      <c r="Z732" s="288"/>
      <c r="AA732" s="296"/>
      <c r="AT732" s="297" t="s">
        <v>155</v>
      </c>
      <c r="AU732" s="297" t="s">
        <v>86</v>
      </c>
      <c r="AV732" s="294" t="s">
        <v>86</v>
      </c>
      <c r="AW732" s="294" t="s">
        <v>32</v>
      </c>
      <c r="AX732" s="294" t="s">
        <v>77</v>
      </c>
      <c r="AY732" s="297" t="s">
        <v>147</v>
      </c>
    </row>
    <row r="733" spans="2:51" s="294" customFormat="1" ht="22.5" customHeight="1" x14ac:dyDescent="0.3">
      <c r="B733" s="287"/>
      <c r="C733" s="288"/>
      <c r="D733" s="288"/>
      <c r="E733" s="289" t="s">
        <v>3</v>
      </c>
      <c r="F733" s="290" t="s">
        <v>375</v>
      </c>
      <c r="G733" s="291"/>
      <c r="H733" s="291"/>
      <c r="I733" s="291"/>
      <c r="J733" s="288"/>
      <c r="K733" s="292">
        <v>-16.66</v>
      </c>
      <c r="L733" s="288"/>
      <c r="M733" s="288"/>
      <c r="N733" s="288"/>
      <c r="O733" s="288"/>
      <c r="P733" s="288"/>
      <c r="Q733" s="288"/>
      <c r="R733" s="293"/>
      <c r="T733" s="295"/>
      <c r="U733" s="288"/>
      <c r="V733" s="288"/>
      <c r="W733" s="288"/>
      <c r="X733" s="288"/>
      <c r="Y733" s="288"/>
      <c r="Z733" s="288"/>
      <c r="AA733" s="296"/>
      <c r="AT733" s="297" t="s">
        <v>155</v>
      </c>
      <c r="AU733" s="297" t="s">
        <v>86</v>
      </c>
      <c r="AV733" s="294" t="s">
        <v>86</v>
      </c>
      <c r="AW733" s="294" t="s">
        <v>32</v>
      </c>
      <c r="AX733" s="294" t="s">
        <v>77</v>
      </c>
      <c r="AY733" s="297" t="s">
        <v>147</v>
      </c>
    </row>
    <row r="734" spans="2:51" s="294" customFormat="1" ht="22.5" customHeight="1" x14ac:dyDescent="0.3">
      <c r="B734" s="287"/>
      <c r="C734" s="288"/>
      <c r="D734" s="288"/>
      <c r="E734" s="289" t="s">
        <v>3</v>
      </c>
      <c r="F734" s="290" t="s">
        <v>376</v>
      </c>
      <c r="G734" s="291"/>
      <c r="H734" s="291"/>
      <c r="I734" s="291"/>
      <c r="J734" s="288"/>
      <c r="K734" s="292">
        <v>-28.56</v>
      </c>
      <c r="L734" s="288"/>
      <c r="M734" s="288"/>
      <c r="N734" s="288"/>
      <c r="O734" s="288"/>
      <c r="P734" s="288"/>
      <c r="Q734" s="288"/>
      <c r="R734" s="293"/>
      <c r="T734" s="295"/>
      <c r="U734" s="288"/>
      <c r="V734" s="288"/>
      <c r="W734" s="288"/>
      <c r="X734" s="288"/>
      <c r="Y734" s="288"/>
      <c r="Z734" s="288"/>
      <c r="AA734" s="296"/>
      <c r="AT734" s="297" t="s">
        <v>155</v>
      </c>
      <c r="AU734" s="297" t="s">
        <v>86</v>
      </c>
      <c r="AV734" s="294" t="s">
        <v>86</v>
      </c>
      <c r="AW734" s="294" t="s">
        <v>32</v>
      </c>
      <c r="AX734" s="294" t="s">
        <v>77</v>
      </c>
      <c r="AY734" s="297" t="s">
        <v>147</v>
      </c>
    </row>
    <row r="735" spans="2:51" s="294" customFormat="1" ht="22.5" customHeight="1" x14ac:dyDescent="0.3">
      <c r="B735" s="287"/>
      <c r="C735" s="288"/>
      <c r="D735" s="288"/>
      <c r="E735" s="289" t="s">
        <v>3</v>
      </c>
      <c r="F735" s="290" t="s">
        <v>377</v>
      </c>
      <c r="G735" s="291"/>
      <c r="H735" s="291"/>
      <c r="I735" s="291"/>
      <c r="J735" s="288"/>
      <c r="K735" s="292">
        <v>-4.08</v>
      </c>
      <c r="L735" s="288"/>
      <c r="M735" s="288"/>
      <c r="N735" s="288"/>
      <c r="O735" s="288"/>
      <c r="P735" s="288"/>
      <c r="Q735" s="288"/>
      <c r="R735" s="293"/>
      <c r="T735" s="295"/>
      <c r="U735" s="288"/>
      <c r="V735" s="288"/>
      <c r="W735" s="288"/>
      <c r="X735" s="288"/>
      <c r="Y735" s="288"/>
      <c r="Z735" s="288"/>
      <c r="AA735" s="296"/>
      <c r="AT735" s="297" t="s">
        <v>155</v>
      </c>
      <c r="AU735" s="297" t="s">
        <v>86</v>
      </c>
      <c r="AV735" s="294" t="s">
        <v>86</v>
      </c>
      <c r="AW735" s="294" t="s">
        <v>32</v>
      </c>
      <c r="AX735" s="294" t="s">
        <v>77</v>
      </c>
      <c r="AY735" s="297" t="s">
        <v>147</v>
      </c>
    </row>
    <row r="736" spans="2:51" s="294" customFormat="1" ht="22.5" customHeight="1" x14ac:dyDescent="0.3">
      <c r="B736" s="287"/>
      <c r="C736" s="288"/>
      <c r="D736" s="288"/>
      <c r="E736" s="289" t="s">
        <v>3</v>
      </c>
      <c r="F736" s="290" t="s">
        <v>378</v>
      </c>
      <c r="G736" s="291"/>
      <c r="H736" s="291"/>
      <c r="I736" s="291"/>
      <c r="J736" s="288"/>
      <c r="K736" s="292">
        <v>-20.399999999999999</v>
      </c>
      <c r="L736" s="288"/>
      <c r="M736" s="288"/>
      <c r="N736" s="288"/>
      <c r="O736" s="288"/>
      <c r="P736" s="288"/>
      <c r="Q736" s="288"/>
      <c r="R736" s="293"/>
      <c r="T736" s="295"/>
      <c r="U736" s="288"/>
      <c r="V736" s="288"/>
      <c r="W736" s="288"/>
      <c r="X736" s="288"/>
      <c r="Y736" s="288"/>
      <c r="Z736" s="288"/>
      <c r="AA736" s="296"/>
      <c r="AT736" s="297" t="s">
        <v>155</v>
      </c>
      <c r="AU736" s="297" t="s">
        <v>86</v>
      </c>
      <c r="AV736" s="294" t="s">
        <v>86</v>
      </c>
      <c r="AW736" s="294" t="s">
        <v>32</v>
      </c>
      <c r="AX736" s="294" t="s">
        <v>77</v>
      </c>
      <c r="AY736" s="297" t="s">
        <v>147</v>
      </c>
    </row>
    <row r="737" spans="2:65" s="294" customFormat="1" ht="22.5" customHeight="1" x14ac:dyDescent="0.3">
      <c r="B737" s="287"/>
      <c r="C737" s="288"/>
      <c r="D737" s="288"/>
      <c r="E737" s="289" t="s">
        <v>3</v>
      </c>
      <c r="F737" s="290" t="s">
        <v>379</v>
      </c>
      <c r="G737" s="291"/>
      <c r="H737" s="291"/>
      <c r="I737" s="291"/>
      <c r="J737" s="288"/>
      <c r="K737" s="292">
        <v>-24</v>
      </c>
      <c r="L737" s="288"/>
      <c r="M737" s="288"/>
      <c r="N737" s="288"/>
      <c r="O737" s="288"/>
      <c r="P737" s="288"/>
      <c r="Q737" s="288"/>
      <c r="R737" s="293"/>
      <c r="T737" s="295"/>
      <c r="U737" s="288"/>
      <c r="V737" s="288"/>
      <c r="W737" s="288"/>
      <c r="X737" s="288"/>
      <c r="Y737" s="288"/>
      <c r="Z737" s="288"/>
      <c r="AA737" s="296"/>
      <c r="AT737" s="297" t="s">
        <v>155</v>
      </c>
      <c r="AU737" s="297" t="s">
        <v>86</v>
      </c>
      <c r="AV737" s="294" t="s">
        <v>86</v>
      </c>
      <c r="AW737" s="294" t="s">
        <v>32</v>
      </c>
      <c r="AX737" s="294" t="s">
        <v>77</v>
      </c>
      <c r="AY737" s="297" t="s">
        <v>147</v>
      </c>
    </row>
    <row r="738" spans="2:65" s="294" customFormat="1" ht="22.5" customHeight="1" x14ac:dyDescent="0.3">
      <c r="B738" s="287"/>
      <c r="C738" s="288"/>
      <c r="D738" s="288"/>
      <c r="E738" s="289" t="s">
        <v>3</v>
      </c>
      <c r="F738" s="290" t="s">
        <v>380</v>
      </c>
      <c r="G738" s="291"/>
      <c r="H738" s="291"/>
      <c r="I738" s="291"/>
      <c r="J738" s="288"/>
      <c r="K738" s="292">
        <v>-4.8</v>
      </c>
      <c r="L738" s="288"/>
      <c r="M738" s="288"/>
      <c r="N738" s="288"/>
      <c r="O738" s="288"/>
      <c r="P738" s="288"/>
      <c r="Q738" s="288"/>
      <c r="R738" s="293"/>
      <c r="T738" s="295"/>
      <c r="U738" s="288"/>
      <c r="V738" s="288"/>
      <c r="W738" s="288"/>
      <c r="X738" s="288"/>
      <c r="Y738" s="288"/>
      <c r="Z738" s="288"/>
      <c r="AA738" s="296"/>
      <c r="AT738" s="297" t="s">
        <v>155</v>
      </c>
      <c r="AU738" s="297" t="s">
        <v>86</v>
      </c>
      <c r="AV738" s="294" t="s">
        <v>86</v>
      </c>
      <c r="AW738" s="294" t="s">
        <v>32</v>
      </c>
      <c r="AX738" s="294" t="s">
        <v>77</v>
      </c>
      <c r="AY738" s="297" t="s">
        <v>147</v>
      </c>
    </row>
    <row r="739" spans="2:65" s="294" customFormat="1" ht="22.5" customHeight="1" x14ac:dyDescent="0.3">
      <c r="B739" s="287"/>
      <c r="C739" s="288"/>
      <c r="D739" s="288"/>
      <c r="E739" s="289" t="s">
        <v>3</v>
      </c>
      <c r="F739" s="290" t="s">
        <v>381</v>
      </c>
      <c r="G739" s="291"/>
      <c r="H739" s="291"/>
      <c r="I739" s="291"/>
      <c r="J739" s="288"/>
      <c r="K739" s="292">
        <v>-2.4</v>
      </c>
      <c r="L739" s="288"/>
      <c r="M739" s="288"/>
      <c r="N739" s="288"/>
      <c r="O739" s="288"/>
      <c r="P739" s="288"/>
      <c r="Q739" s="288"/>
      <c r="R739" s="293"/>
      <c r="T739" s="295"/>
      <c r="U739" s="288"/>
      <c r="V739" s="288"/>
      <c r="W739" s="288"/>
      <c r="X739" s="288"/>
      <c r="Y739" s="288"/>
      <c r="Z739" s="288"/>
      <c r="AA739" s="296"/>
      <c r="AT739" s="297" t="s">
        <v>155</v>
      </c>
      <c r="AU739" s="297" t="s">
        <v>86</v>
      </c>
      <c r="AV739" s="294" t="s">
        <v>86</v>
      </c>
      <c r="AW739" s="294" t="s">
        <v>32</v>
      </c>
      <c r="AX739" s="294" t="s">
        <v>77</v>
      </c>
      <c r="AY739" s="297" t="s">
        <v>147</v>
      </c>
    </row>
    <row r="740" spans="2:65" s="294" customFormat="1" ht="22.5" customHeight="1" x14ac:dyDescent="0.3">
      <c r="B740" s="287"/>
      <c r="C740" s="288"/>
      <c r="D740" s="288"/>
      <c r="E740" s="289" t="s">
        <v>3</v>
      </c>
      <c r="F740" s="290" t="s">
        <v>381</v>
      </c>
      <c r="G740" s="291"/>
      <c r="H740" s="291"/>
      <c r="I740" s="291"/>
      <c r="J740" s="288"/>
      <c r="K740" s="292">
        <v>-2.4</v>
      </c>
      <c r="L740" s="288"/>
      <c r="M740" s="288"/>
      <c r="N740" s="288"/>
      <c r="O740" s="288"/>
      <c r="P740" s="288"/>
      <c r="Q740" s="288"/>
      <c r="R740" s="293"/>
      <c r="T740" s="295"/>
      <c r="U740" s="288"/>
      <c r="V740" s="288"/>
      <c r="W740" s="288"/>
      <c r="X740" s="288"/>
      <c r="Y740" s="288"/>
      <c r="Z740" s="288"/>
      <c r="AA740" s="296"/>
      <c r="AT740" s="297" t="s">
        <v>155</v>
      </c>
      <c r="AU740" s="297" t="s">
        <v>86</v>
      </c>
      <c r="AV740" s="294" t="s">
        <v>86</v>
      </c>
      <c r="AW740" s="294" t="s">
        <v>32</v>
      </c>
      <c r="AX740" s="294" t="s">
        <v>77</v>
      </c>
      <c r="AY740" s="297" t="s">
        <v>147</v>
      </c>
    </row>
    <row r="741" spans="2:65" s="294" customFormat="1" ht="22.5" customHeight="1" x14ac:dyDescent="0.3">
      <c r="B741" s="287"/>
      <c r="C741" s="288"/>
      <c r="D741" s="288"/>
      <c r="E741" s="289" t="s">
        <v>3</v>
      </c>
      <c r="F741" s="290" t="s">
        <v>382</v>
      </c>
      <c r="G741" s="291"/>
      <c r="H741" s="291"/>
      <c r="I741" s="291"/>
      <c r="J741" s="288"/>
      <c r="K741" s="292">
        <v>-17.600000000000001</v>
      </c>
      <c r="L741" s="288"/>
      <c r="M741" s="288"/>
      <c r="N741" s="288"/>
      <c r="O741" s="288"/>
      <c r="P741" s="288"/>
      <c r="Q741" s="288"/>
      <c r="R741" s="293"/>
      <c r="T741" s="295"/>
      <c r="U741" s="288"/>
      <c r="V741" s="288"/>
      <c r="W741" s="288"/>
      <c r="X741" s="288"/>
      <c r="Y741" s="288"/>
      <c r="Z741" s="288"/>
      <c r="AA741" s="296"/>
      <c r="AT741" s="297" t="s">
        <v>155</v>
      </c>
      <c r="AU741" s="297" t="s">
        <v>86</v>
      </c>
      <c r="AV741" s="294" t="s">
        <v>86</v>
      </c>
      <c r="AW741" s="294" t="s">
        <v>32</v>
      </c>
      <c r="AX741" s="294" t="s">
        <v>77</v>
      </c>
      <c r="AY741" s="297" t="s">
        <v>147</v>
      </c>
    </row>
    <row r="742" spans="2:65" s="294" customFormat="1" ht="22.5" customHeight="1" x14ac:dyDescent="0.3">
      <c r="B742" s="287"/>
      <c r="C742" s="288"/>
      <c r="D742" s="288"/>
      <c r="E742" s="289" t="s">
        <v>3</v>
      </c>
      <c r="F742" s="290" t="s">
        <v>383</v>
      </c>
      <c r="G742" s="291"/>
      <c r="H742" s="291"/>
      <c r="I742" s="291"/>
      <c r="J742" s="288"/>
      <c r="K742" s="292">
        <v>-8</v>
      </c>
      <c r="L742" s="288"/>
      <c r="M742" s="288"/>
      <c r="N742" s="288"/>
      <c r="O742" s="288"/>
      <c r="P742" s="288"/>
      <c r="Q742" s="288"/>
      <c r="R742" s="293"/>
      <c r="T742" s="295"/>
      <c r="U742" s="288"/>
      <c r="V742" s="288"/>
      <c r="W742" s="288"/>
      <c r="X742" s="288"/>
      <c r="Y742" s="288"/>
      <c r="Z742" s="288"/>
      <c r="AA742" s="296"/>
      <c r="AT742" s="297" t="s">
        <v>155</v>
      </c>
      <c r="AU742" s="297" t="s">
        <v>86</v>
      </c>
      <c r="AV742" s="294" t="s">
        <v>86</v>
      </c>
      <c r="AW742" s="294" t="s">
        <v>32</v>
      </c>
      <c r="AX742" s="294" t="s">
        <v>77</v>
      </c>
      <c r="AY742" s="297" t="s">
        <v>147</v>
      </c>
    </row>
    <row r="743" spans="2:65" s="294" customFormat="1" ht="22.5" customHeight="1" x14ac:dyDescent="0.3">
      <c r="B743" s="287"/>
      <c r="C743" s="288"/>
      <c r="D743" s="288"/>
      <c r="E743" s="289" t="s">
        <v>3</v>
      </c>
      <c r="F743" s="290" t="s">
        <v>384</v>
      </c>
      <c r="G743" s="291"/>
      <c r="H743" s="291"/>
      <c r="I743" s="291"/>
      <c r="J743" s="288"/>
      <c r="K743" s="292">
        <v>-3.2</v>
      </c>
      <c r="L743" s="288"/>
      <c r="M743" s="288"/>
      <c r="N743" s="288"/>
      <c r="O743" s="288"/>
      <c r="P743" s="288"/>
      <c r="Q743" s="288"/>
      <c r="R743" s="293"/>
      <c r="T743" s="295"/>
      <c r="U743" s="288"/>
      <c r="V743" s="288"/>
      <c r="W743" s="288"/>
      <c r="X743" s="288"/>
      <c r="Y743" s="288"/>
      <c r="Z743" s="288"/>
      <c r="AA743" s="296"/>
      <c r="AT743" s="297" t="s">
        <v>155</v>
      </c>
      <c r="AU743" s="297" t="s">
        <v>86</v>
      </c>
      <c r="AV743" s="294" t="s">
        <v>86</v>
      </c>
      <c r="AW743" s="294" t="s">
        <v>32</v>
      </c>
      <c r="AX743" s="294" t="s">
        <v>77</v>
      </c>
      <c r="AY743" s="297" t="s">
        <v>147</v>
      </c>
    </row>
    <row r="744" spans="2:65" s="294" customFormat="1" ht="22.5" customHeight="1" x14ac:dyDescent="0.3">
      <c r="B744" s="287"/>
      <c r="C744" s="288"/>
      <c r="D744" s="288"/>
      <c r="E744" s="289" t="s">
        <v>3</v>
      </c>
      <c r="F744" s="290" t="s">
        <v>385</v>
      </c>
      <c r="G744" s="291"/>
      <c r="H744" s="291"/>
      <c r="I744" s="291"/>
      <c r="J744" s="288"/>
      <c r="K744" s="292">
        <v>-3.78</v>
      </c>
      <c r="L744" s="288"/>
      <c r="M744" s="288"/>
      <c r="N744" s="288"/>
      <c r="O744" s="288"/>
      <c r="P744" s="288"/>
      <c r="Q744" s="288"/>
      <c r="R744" s="293"/>
      <c r="T744" s="295"/>
      <c r="U744" s="288"/>
      <c r="V744" s="288"/>
      <c r="W744" s="288"/>
      <c r="X744" s="288"/>
      <c r="Y744" s="288"/>
      <c r="Z744" s="288"/>
      <c r="AA744" s="296"/>
      <c r="AT744" s="297" t="s">
        <v>155</v>
      </c>
      <c r="AU744" s="297" t="s">
        <v>86</v>
      </c>
      <c r="AV744" s="294" t="s">
        <v>86</v>
      </c>
      <c r="AW744" s="294" t="s">
        <v>32</v>
      </c>
      <c r="AX744" s="294" t="s">
        <v>77</v>
      </c>
      <c r="AY744" s="297" t="s">
        <v>147</v>
      </c>
    </row>
    <row r="745" spans="2:65" s="294" customFormat="1" ht="22.5" customHeight="1" x14ac:dyDescent="0.3">
      <c r="B745" s="287"/>
      <c r="C745" s="288"/>
      <c r="D745" s="288"/>
      <c r="E745" s="289" t="s">
        <v>3</v>
      </c>
      <c r="F745" s="290" t="s">
        <v>386</v>
      </c>
      <c r="G745" s="291"/>
      <c r="H745" s="291"/>
      <c r="I745" s="291"/>
      <c r="J745" s="288"/>
      <c r="K745" s="292">
        <v>-3.45</v>
      </c>
      <c r="L745" s="288"/>
      <c r="M745" s="288"/>
      <c r="N745" s="288"/>
      <c r="O745" s="288"/>
      <c r="P745" s="288"/>
      <c r="Q745" s="288"/>
      <c r="R745" s="293"/>
      <c r="T745" s="295"/>
      <c r="U745" s="288"/>
      <c r="V745" s="288"/>
      <c r="W745" s="288"/>
      <c r="X745" s="288"/>
      <c r="Y745" s="288"/>
      <c r="Z745" s="288"/>
      <c r="AA745" s="296"/>
      <c r="AT745" s="297" t="s">
        <v>155</v>
      </c>
      <c r="AU745" s="297" t="s">
        <v>86</v>
      </c>
      <c r="AV745" s="294" t="s">
        <v>86</v>
      </c>
      <c r="AW745" s="294" t="s">
        <v>32</v>
      </c>
      <c r="AX745" s="294" t="s">
        <v>77</v>
      </c>
      <c r="AY745" s="297" t="s">
        <v>147</v>
      </c>
    </row>
    <row r="746" spans="2:65" s="294" customFormat="1" ht="22.5" customHeight="1" x14ac:dyDescent="0.3">
      <c r="B746" s="287"/>
      <c r="C746" s="288"/>
      <c r="D746" s="288"/>
      <c r="E746" s="289" t="s">
        <v>3</v>
      </c>
      <c r="F746" s="290" t="s">
        <v>387</v>
      </c>
      <c r="G746" s="291"/>
      <c r="H746" s="291"/>
      <c r="I746" s="291"/>
      <c r="J746" s="288"/>
      <c r="K746" s="292">
        <v>-1.38</v>
      </c>
      <c r="L746" s="288"/>
      <c r="M746" s="288"/>
      <c r="N746" s="288"/>
      <c r="O746" s="288"/>
      <c r="P746" s="288"/>
      <c r="Q746" s="288"/>
      <c r="R746" s="293"/>
      <c r="T746" s="295"/>
      <c r="U746" s="288"/>
      <c r="V746" s="288"/>
      <c r="W746" s="288"/>
      <c r="X746" s="288"/>
      <c r="Y746" s="288"/>
      <c r="Z746" s="288"/>
      <c r="AA746" s="296"/>
      <c r="AT746" s="297" t="s">
        <v>155</v>
      </c>
      <c r="AU746" s="297" t="s">
        <v>86</v>
      </c>
      <c r="AV746" s="294" t="s">
        <v>86</v>
      </c>
      <c r="AW746" s="294" t="s">
        <v>32</v>
      </c>
      <c r="AX746" s="294" t="s">
        <v>77</v>
      </c>
      <c r="AY746" s="297" t="s">
        <v>147</v>
      </c>
    </row>
    <row r="747" spans="2:65" s="294" customFormat="1" ht="22.5" customHeight="1" x14ac:dyDescent="0.3">
      <c r="B747" s="287"/>
      <c r="C747" s="288"/>
      <c r="D747" s="288"/>
      <c r="E747" s="289" t="s">
        <v>3</v>
      </c>
      <c r="F747" s="290" t="s">
        <v>388</v>
      </c>
      <c r="G747" s="291"/>
      <c r="H747" s="291"/>
      <c r="I747" s="291"/>
      <c r="J747" s="288"/>
      <c r="K747" s="292">
        <v>-1.84</v>
      </c>
      <c r="L747" s="288"/>
      <c r="M747" s="288"/>
      <c r="N747" s="288"/>
      <c r="O747" s="288"/>
      <c r="P747" s="288"/>
      <c r="Q747" s="288"/>
      <c r="R747" s="293"/>
      <c r="T747" s="295"/>
      <c r="U747" s="288"/>
      <c r="V747" s="288"/>
      <c r="W747" s="288"/>
      <c r="X747" s="288"/>
      <c r="Y747" s="288"/>
      <c r="Z747" s="288"/>
      <c r="AA747" s="296"/>
      <c r="AT747" s="297" t="s">
        <v>155</v>
      </c>
      <c r="AU747" s="297" t="s">
        <v>86</v>
      </c>
      <c r="AV747" s="294" t="s">
        <v>86</v>
      </c>
      <c r="AW747" s="294" t="s">
        <v>32</v>
      </c>
      <c r="AX747" s="294" t="s">
        <v>77</v>
      </c>
      <c r="AY747" s="297" t="s">
        <v>147</v>
      </c>
    </row>
    <row r="748" spans="2:65" s="316" customFormat="1" ht="22.5" customHeight="1" x14ac:dyDescent="0.3">
      <c r="B748" s="309"/>
      <c r="C748" s="310"/>
      <c r="D748" s="310"/>
      <c r="E748" s="311" t="s">
        <v>3</v>
      </c>
      <c r="F748" s="312" t="s">
        <v>759</v>
      </c>
      <c r="G748" s="313"/>
      <c r="H748" s="313"/>
      <c r="I748" s="313"/>
      <c r="J748" s="310"/>
      <c r="K748" s="314">
        <v>1604.7940000000001</v>
      </c>
      <c r="L748" s="310"/>
      <c r="M748" s="310"/>
      <c r="N748" s="310"/>
      <c r="O748" s="310"/>
      <c r="P748" s="310"/>
      <c r="Q748" s="310"/>
      <c r="R748" s="315"/>
      <c r="T748" s="317"/>
      <c r="U748" s="310"/>
      <c r="V748" s="310"/>
      <c r="W748" s="310"/>
      <c r="X748" s="310"/>
      <c r="Y748" s="310"/>
      <c r="Z748" s="310"/>
      <c r="AA748" s="318"/>
      <c r="AT748" s="319" t="s">
        <v>155</v>
      </c>
      <c r="AU748" s="319" t="s">
        <v>86</v>
      </c>
      <c r="AV748" s="316" t="s">
        <v>164</v>
      </c>
      <c r="AW748" s="316" t="s">
        <v>32</v>
      </c>
      <c r="AX748" s="316" t="s">
        <v>77</v>
      </c>
      <c r="AY748" s="319" t="s">
        <v>147</v>
      </c>
    </row>
    <row r="749" spans="2:65" s="294" customFormat="1" ht="22.5" customHeight="1" x14ac:dyDescent="0.3">
      <c r="B749" s="287"/>
      <c r="C749" s="288"/>
      <c r="D749" s="288"/>
      <c r="E749" s="289" t="s">
        <v>3</v>
      </c>
      <c r="F749" s="290" t="s">
        <v>483</v>
      </c>
      <c r="G749" s="291"/>
      <c r="H749" s="291"/>
      <c r="I749" s="291"/>
      <c r="J749" s="288"/>
      <c r="K749" s="292">
        <v>263.50799999999998</v>
      </c>
      <c r="L749" s="288"/>
      <c r="M749" s="288"/>
      <c r="N749" s="288"/>
      <c r="O749" s="288"/>
      <c r="P749" s="288"/>
      <c r="Q749" s="288"/>
      <c r="R749" s="293"/>
      <c r="T749" s="295"/>
      <c r="U749" s="288"/>
      <c r="V749" s="288"/>
      <c r="W749" s="288"/>
      <c r="X749" s="288"/>
      <c r="Y749" s="288"/>
      <c r="Z749" s="288"/>
      <c r="AA749" s="296"/>
      <c r="AT749" s="297" t="s">
        <v>155</v>
      </c>
      <c r="AU749" s="297" t="s">
        <v>86</v>
      </c>
      <c r="AV749" s="294" t="s">
        <v>86</v>
      </c>
      <c r="AW749" s="294" t="s">
        <v>32</v>
      </c>
      <c r="AX749" s="294" t="s">
        <v>77</v>
      </c>
      <c r="AY749" s="297" t="s">
        <v>147</v>
      </c>
    </row>
    <row r="750" spans="2:65" s="316" customFormat="1" ht="22.5" customHeight="1" x14ac:dyDescent="0.3">
      <c r="B750" s="309"/>
      <c r="C750" s="310"/>
      <c r="D750" s="310"/>
      <c r="E750" s="311" t="s">
        <v>3</v>
      </c>
      <c r="F750" s="312" t="s">
        <v>395</v>
      </c>
      <c r="G750" s="313"/>
      <c r="H750" s="313"/>
      <c r="I750" s="313"/>
      <c r="J750" s="310"/>
      <c r="K750" s="314">
        <v>263.50799999999998</v>
      </c>
      <c r="L750" s="310"/>
      <c r="M750" s="310"/>
      <c r="N750" s="310"/>
      <c r="O750" s="310"/>
      <c r="P750" s="310"/>
      <c r="Q750" s="310"/>
      <c r="R750" s="315"/>
      <c r="T750" s="317"/>
      <c r="U750" s="310"/>
      <c r="V750" s="310"/>
      <c r="W750" s="310"/>
      <c r="X750" s="310"/>
      <c r="Y750" s="310"/>
      <c r="Z750" s="310"/>
      <c r="AA750" s="318"/>
      <c r="AT750" s="319" t="s">
        <v>155</v>
      </c>
      <c r="AU750" s="319" t="s">
        <v>86</v>
      </c>
      <c r="AV750" s="316" t="s">
        <v>164</v>
      </c>
      <c r="AW750" s="316" t="s">
        <v>32</v>
      </c>
      <c r="AX750" s="316" t="s">
        <v>77</v>
      </c>
      <c r="AY750" s="319" t="s">
        <v>147</v>
      </c>
    </row>
    <row r="751" spans="2:65" s="305" customFormat="1" ht="22.5" customHeight="1" x14ac:dyDescent="0.3">
      <c r="B751" s="298"/>
      <c r="C751" s="299"/>
      <c r="D751" s="299"/>
      <c r="E751" s="300" t="s">
        <v>3</v>
      </c>
      <c r="F751" s="301" t="s">
        <v>157</v>
      </c>
      <c r="G751" s="302"/>
      <c r="H751" s="302"/>
      <c r="I751" s="302"/>
      <c r="J751" s="299"/>
      <c r="K751" s="303">
        <v>3574.6869999999999</v>
      </c>
      <c r="L751" s="299"/>
      <c r="M751" s="299"/>
      <c r="N751" s="299"/>
      <c r="O751" s="299"/>
      <c r="P751" s="299"/>
      <c r="Q751" s="299"/>
      <c r="R751" s="304"/>
      <c r="T751" s="306"/>
      <c r="U751" s="299"/>
      <c r="V751" s="299"/>
      <c r="W751" s="299"/>
      <c r="X751" s="299"/>
      <c r="Y751" s="299"/>
      <c r="Z751" s="299"/>
      <c r="AA751" s="307"/>
      <c r="AT751" s="308" t="s">
        <v>155</v>
      </c>
      <c r="AU751" s="308" t="s">
        <v>86</v>
      </c>
      <c r="AV751" s="305" t="s">
        <v>152</v>
      </c>
      <c r="AW751" s="305" t="s">
        <v>32</v>
      </c>
      <c r="AX751" s="305" t="s">
        <v>33</v>
      </c>
      <c r="AY751" s="308" t="s">
        <v>147</v>
      </c>
    </row>
    <row r="752" spans="2:65" s="162" customFormat="1" ht="44.25" customHeight="1" x14ac:dyDescent="0.3">
      <c r="B752" s="163"/>
      <c r="C752" s="264" t="s">
        <v>760</v>
      </c>
      <c r="D752" s="264" t="s">
        <v>148</v>
      </c>
      <c r="E752" s="265" t="s">
        <v>761</v>
      </c>
      <c r="F752" s="266" t="s">
        <v>762</v>
      </c>
      <c r="G752" s="267"/>
      <c r="H752" s="267"/>
      <c r="I752" s="267"/>
      <c r="J752" s="268" t="s">
        <v>151</v>
      </c>
      <c r="K752" s="269">
        <v>425.69099999999997</v>
      </c>
      <c r="L752" s="339"/>
      <c r="M752" s="340"/>
      <c r="N752" s="270">
        <f>ROUND(L752*K752,2)</f>
        <v>0</v>
      </c>
      <c r="O752" s="267"/>
      <c r="P752" s="267"/>
      <c r="Q752" s="267"/>
      <c r="R752" s="168"/>
      <c r="T752" s="271" t="s">
        <v>3</v>
      </c>
      <c r="U752" s="272" t="s">
        <v>42</v>
      </c>
      <c r="V752" s="273">
        <v>0.22</v>
      </c>
      <c r="W752" s="273">
        <f>V752*K752</f>
        <v>93.652019999999993</v>
      </c>
      <c r="X752" s="273">
        <v>0</v>
      </c>
      <c r="Y752" s="273">
        <f>X752*K752</f>
        <v>0</v>
      </c>
      <c r="Z752" s="273">
        <v>5.8999999999999997E-2</v>
      </c>
      <c r="AA752" s="274">
        <f>Z752*K752</f>
        <v>25.115768999999997</v>
      </c>
      <c r="AR752" s="150" t="s">
        <v>152</v>
      </c>
      <c r="AT752" s="150" t="s">
        <v>148</v>
      </c>
      <c r="AU752" s="150" t="s">
        <v>86</v>
      </c>
      <c r="AY752" s="150" t="s">
        <v>147</v>
      </c>
      <c r="BE752" s="275">
        <f>IF(U752="základní",N752,0)</f>
        <v>0</v>
      </c>
      <c r="BF752" s="275">
        <f>IF(U752="snížená",N752,0)</f>
        <v>0</v>
      </c>
      <c r="BG752" s="275">
        <f>IF(U752="zákl. přenesená",N752,0)</f>
        <v>0</v>
      </c>
      <c r="BH752" s="275">
        <f>IF(U752="sníž. přenesená",N752,0)</f>
        <v>0</v>
      </c>
      <c r="BI752" s="275">
        <f>IF(U752="nulová",N752,0)</f>
        <v>0</v>
      </c>
      <c r="BJ752" s="150" t="s">
        <v>33</v>
      </c>
      <c r="BK752" s="275">
        <f>ROUND(L752*K752,2)</f>
        <v>0</v>
      </c>
      <c r="BL752" s="150" t="s">
        <v>152</v>
      </c>
      <c r="BM752" s="150" t="s">
        <v>763</v>
      </c>
    </row>
    <row r="753" spans="2:65" s="162" customFormat="1" ht="31.5" customHeight="1" x14ac:dyDescent="0.3">
      <c r="B753" s="163"/>
      <c r="C753" s="264" t="s">
        <v>764</v>
      </c>
      <c r="D753" s="264" t="s">
        <v>148</v>
      </c>
      <c r="E753" s="265" t="s">
        <v>765</v>
      </c>
      <c r="F753" s="266" t="s">
        <v>766</v>
      </c>
      <c r="G753" s="267"/>
      <c r="H753" s="267"/>
      <c r="I753" s="267"/>
      <c r="J753" s="268" t="s">
        <v>151</v>
      </c>
      <c r="K753" s="269">
        <v>42.62</v>
      </c>
      <c r="L753" s="339"/>
      <c r="M753" s="340"/>
      <c r="N753" s="270">
        <f>ROUND(L753*K753,2)</f>
        <v>0</v>
      </c>
      <c r="O753" s="267"/>
      <c r="P753" s="267"/>
      <c r="Q753" s="267"/>
      <c r="R753" s="168"/>
      <c r="T753" s="271" t="s">
        <v>3</v>
      </c>
      <c r="U753" s="272" t="s">
        <v>42</v>
      </c>
      <c r="V753" s="273">
        <v>0.115</v>
      </c>
      <c r="W753" s="273">
        <f>V753*K753</f>
        <v>4.9013</v>
      </c>
      <c r="X753" s="273">
        <v>0</v>
      </c>
      <c r="Y753" s="273">
        <f>X753*K753</f>
        <v>0</v>
      </c>
      <c r="Z753" s="273">
        <v>0</v>
      </c>
      <c r="AA753" s="274">
        <f>Z753*K753</f>
        <v>0</v>
      </c>
      <c r="AR753" s="150" t="s">
        <v>152</v>
      </c>
      <c r="AT753" s="150" t="s">
        <v>148</v>
      </c>
      <c r="AU753" s="150" t="s">
        <v>86</v>
      </c>
      <c r="AY753" s="150" t="s">
        <v>147</v>
      </c>
      <c r="BE753" s="275">
        <f>IF(U753="základní",N753,0)</f>
        <v>0</v>
      </c>
      <c r="BF753" s="275">
        <f>IF(U753="snížená",N753,0)</f>
        <v>0</v>
      </c>
      <c r="BG753" s="275">
        <f>IF(U753="zákl. přenesená",N753,0)</f>
        <v>0</v>
      </c>
      <c r="BH753" s="275">
        <f>IF(U753="sníž. přenesená",N753,0)</f>
        <v>0</v>
      </c>
      <c r="BI753" s="275">
        <f>IF(U753="nulová",N753,0)</f>
        <v>0</v>
      </c>
      <c r="BJ753" s="150" t="s">
        <v>33</v>
      </c>
      <c r="BK753" s="275">
        <f>ROUND(L753*K753,2)</f>
        <v>0</v>
      </c>
      <c r="BL753" s="150" t="s">
        <v>152</v>
      </c>
      <c r="BM753" s="150" t="s">
        <v>767</v>
      </c>
    </row>
    <row r="754" spans="2:65" s="254" customFormat="1" ht="29.85" customHeight="1" x14ac:dyDescent="0.3">
      <c r="B754" s="249"/>
      <c r="C754" s="250"/>
      <c r="D754" s="261" t="s">
        <v>119</v>
      </c>
      <c r="E754" s="261"/>
      <c r="F754" s="261"/>
      <c r="G754" s="261"/>
      <c r="H754" s="261"/>
      <c r="I754" s="261"/>
      <c r="J754" s="261"/>
      <c r="K754" s="261"/>
      <c r="L754" s="261"/>
      <c r="M754" s="261"/>
      <c r="N754" s="332">
        <f>BK754</f>
        <v>0</v>
      </c>
      <c r="O754" s="333"/>
      <c r="P754" s="333"/>
      <c r="Q754" s="333"/>
      <c r="R754" s="253"/>
      <c r="T754" s="255"/>
      <c r="U754" s="250"/>
      <c r="V754" s="250"/>
      <c r="W754" s="256">
        <f>SUM(W755:W763)</f>
        <v>545.76111199999991</v>
      </c>
      <c r="X754" s="250"/>
      <c r="Y754" s="256">
        <f>SUM(Y755:Y763)</f>
        <v>0</v>
      </c>
      <c r="Z754" s="250"/>
      <c r="AA754" s="257">
        <f>SUM(AA755:AA763)</f>
        <v>0</v>
      </c>
      <c r="AR754" s="258" t="s">
        <v>33</v>
      </c>
      <c r="AT754" s="259" t="s">
        <v>76</v>
      </c>
      <c r="AU754" s="259" t="s">
        <v>33</v>
      </c>
      <c r="AY754" s="258" t="s">
        <v>147</v>
      </c>
      <c r="BK754" s="260">
        <f>SUM(BK755:BK763)</f>
        <v>0</v>
      </c>
    </row>
    <row r="755" spans="2:65" s="162" customFormat="1" ht="44.25" customHeight="1" x14ac:dyDescent="0.3">
      <c r="B755" s="163"/>
      <c r="C755" s="264" t="s">
        <v>768</v>
      </c>
      <c r="D755" s="264" t="s">
        <v>148</v>
      </c>
      <c r="E755" s="265" t="s">
        <v>769</v>
      </c>
      <c r="F755" s="266" t="s">
        <v>770</v>
      </c>
      <c r="G755" s="267"/>
      <c r="H755" s="267"/>
      <c r="I755" s="267"/>
      <c r="J755" s="268" t="s">
        <v>771</v>
      </c>
      <c r="K755" s="269">
        <v>180.596</v>
      </c>
      <c r="L755" s="339"/>
      <c r="M755" s="340"/>
      <c r="N755" s="270">
        <f t="shared" ref="N755:N760" si="0">ROUND(L755*K755,2)</f>
        <v>0</v>
      </c>
      <c r="O755" s="267"/>
      <c r="P755" s="267"/>
      <c r="Q755" s="267"/>
      <c r="R755" s="168"/>
      <c r="T755" s="271" t="s">
        <v>3</v>
      </c>
      <c r="U755" s="272" t="s">
        <v>42</v>
      </c>
      <c r="V755" s="273">
        <v>2.879</v>
      </c>
      <c r="W755" s="273">
        <f t="shared" ref="W755:W760" si="1">V755*K755</f>
        <v>519.93588399999999</v>
      </c>
      <c r="X755" s="273">
        <v>0</v>
      </c>
      <c r="Y755" s="273">
        <f t="shared" ref="Y755:Y760" si="2">X755*K755</f>
        <v>0</v>
      </c>
      <c r="Z755" s="273">
        <v>0</v>
      </c>
      <c r="AA755" s="274">
        <f t="shared" ref="AA755:AA760" si="3">Z755*K755</f>
        <v>0</v>
      </c>
      <c r="AR755" s="150" t="s">
        <v>152</v>
      </c>
      <c r="AT755" s="150" t="s">
        <v>148</v>
      </c>
      <c r="AU755" s="150" t="s">
        <v>86</v>
      </c>
      <c r="AY755" s="150" t="s">
        <v>147</v>
      </c>
      <c r="BE755" s="275">
        <f t="shared" ref="BE755:BE760" si="4">IF(U755="základní",N755,0)</f>
        <v>0</v>
      </c>
      <c r="BF755" s="275">
        <f t="shared" ref="BF755:BF760" si="5">IF(U755="snížená",N755,0)</f>
        <v>0</v>
      </c>
      <c r="BG755" s="275">
        <f t="shared" ref="BG755:BG760" si="6">IF(U755="zákl. přenesená",N755,0)</f>
        <v>0</v>
      </c>
      <c r="BH755" s="275">
        <f t="shared" ref="BH755:BH760" si="7">IF(U755="sníž. přenesená",N755,0)</f>
        <v>0</v>
      </c>
      <c r="BI755" s="275">
        <f t="shared" ref="BI755:BI760" si="8">IF(U755="nulová",N755,0)</f>
        <v>0</v>
      </c>
      <c r="BJ755" s="150" t="s">
        <v>33</v>
      </c>
      <c r="BK755" s="275">
        <f t="shared" ref="BK755:BK760" si="9">ROUND(L755*K755,2)</f>
        <v>0</v>
      </c>
      <c r="BL755" s="150" t="s">
        <v>152</v>
      </c>
      <c r="BM755" s="150" t="s">
        <v>772</v>
      </c>
    </row>
    <row r="756" spans="2:65" s="162" customFormat="1" ht="31.5" customHeight="1" x14ac:dyDescent="0.3">
      <c r="B756" s="163"/>
      <c r="C756" s="264" t="s">
        <v>773</v>
      </c>
      <c r="D756" s="264" t="s">
        <v>148</v>
      </c>
      <c r="E756" s="265" t="s">
        <v>774</v>
      </c>
      <c r="F756" s="266" t="s">
        <v>775</v>
      </c>
      <c r="G756" s="267"/>
      <c r="H756" s="267"/>
      <c r="I756" s="267"/>
      <c r="J756" s="268" t="s">
        <v>771</v>
      </c>
      <c r="K756" s="269">
        <v>180.596</v>
      </c>
      <c r="L756" s="339"/>
      <c r="M756" s="340"/>
      <c r="N756" s="270">
        <f t="shared" si="0"/>
        <v>0</v>
      </c>
      <c r="O756" s="267"/>
      <c r="P756" s="267"/>
      <c r="Q756" s="267"/>
      <c r="R756" s="168"/>
      <c r="T756" s="271" t="s">
        <v>3</v>
      </c>
      <c r="U756" s="272" t="s">
        <v>42</v>
      </c>
      <c r="V756" s="273">
        <v>0.125</v>
      </c>
      <c r="W756" s="273">
        <f t="shared" si="1"/>
        <v>22.5745</v>
      </c>
      <c r="X756" s="273">
        <v>0</v>
      </c>
      <c r="Y756" s="273">
        <f t="shared" si="2"/>
        <v>0</v>
      </c>
      <c r="Z756" s="273">
        <v>0</v>
      </c>
      <c r="AA756" s="274">
        <f t="shared" si="3"/>
        <v>0</v>
      </c>
      <c r="AR756" s="150" t="s">
        <v>152</v>
      </c>
      <c r="AT756" s="150" t="s">
        <v>148</v>
      </c>
      <c r="AU756" s="150" t="s">
        <v>86</v>
      </c>
      <c r="AY756" s="150" t="s">
        <v>147</v>
      </c>
      <c r="BE756" s="275">
        <f t="shared" si="4"/>
        <v>0</v>
      </c>
      <c r="BF756" s="275">
        <f t="shared" si="5"/>
        <v>0</v>
      </c>
      <c r="BG756" s="275">
        <f t="shared" si="6"/>
        <v>0</v>
      </c>
      <c r="BH756" s="275">
        <f t="shared" si="7"/>
        <v>0</v>
      </c>
      <c r="BI756" s="275">
        <f t="shared" si="8"/>
        <v>0</v>
      </c>
      <c r="BJ756" s="150" t="s">
        <v>33</v>
      </c>
      <c r="BK756" s="275">
        <f t="shared" si="9"/>
        <v>0</v>
      </c>
      <c r="BL756" s="150" t="s">
        <v>152</v>
      </c>
      <c r="BM756" s="150" t="s">
        <v>776</v>
      </c>
    </row>
    <row r="757" spans="2:65" s="162" customFormat="1" ht="31.5" customHeight="1" x14ac:dyDescent="0.3">
      <c r="B757" s="163"/>
      <c r="C757" s="264" t="s">
        <v>777</v>
      </c>
      <c r="D757" s="264" t="s">
        <v>148</v>
      </c>
      <c r="E757" s="265" t="s">
        <v>778</v>
      </c>
      <c r="F757" s="266" t="s">
        <v>779</v>
      </c>
      <c r="G757" s="267"/>
      <c r="H757" s="267"/>
      <c r="I757" s="267"/>
      <c r="J757" s="268" t="s">
        <v>771</v>
      </c>
      <c r="K757" s="269">
        <v>541.78800000000001</v>
      </c>
      <c r="L757" s="339"/>
      <c r="M757" s="340"/>
      <c r="N757" s="270">
        <f t="shared" si="0"/>
        <v>0</v>
      </c>
      <c r="O757" s="267"/>
      <c r="P757" s="267"/>
      <c r="Q757" s="267"/>
      <c r="R757" s="168"/>
      <c r="T757" s="271" t="s">
        <v>3</v>
      </c>
      <c r="U757" s="272" t="s">
        <v>42</v>
      </c>
      <c r="V757" s="273">
        <v>6.0000000000000001E-3</v>
      </c>
      <c r="W757" s="273">
        <f t="shared" si="1"/>
        <v>3.2507280000000001</v>
      </c>
      <c r="X757" s="273">
        <v>0</v>
      </c>
      <c r="Y757" s="273">
        <f t="shared" si="2"/>
        <v>0</v>
      </c>
      <c r="Z757" s="273">
        <v>0</v>
      </c>
      <c r="AA757" s="274">
        <f t="shared" si="3"/>
        <v>0</v>
      </c>
      <c r="AR757" s="150" t="s">
        <v>152</v>
      </c>
      <c r="AT757" s="150" t="s">
        <v>148</v>
      </c>
      <c r="AU757" s="150" t="s">
        <v>86</v>
      </c>
      <c r="AY757" s="150" t="s">
        <v>147</v>
      </c>
      <c r="BE757" s="275">
        <f t="shared" si="4"/>
        <v>0</v>
      </c>
      <c r="BF757" s="275">
        <f t="shared" si="5"/>
        <v>0</v>
      </c>
      <c r="BG757" s="275">
        <f t="shared" si="6"/>
        <v>0</v>
      </c>
      <c r="BH757" s="275">
        <f t="shared" si="7"/>
        <v>0</v>
      </c>
      <c r="BI757" s="275">
        <f t="shared" si="8"/>
        <v>0</v>
      </c>
      <c r="BJ757" s="150" t="s">
        <v>33</v>
      </c>
      <c r="BK757" s="275">
        <f t="shared" si="9"/>
        <v>0</v>
      </c>
      <c r="BL757" s="150" t="s">
        <v>152</v>
      </c>
      <c r="BM757" s="150" t="s">
        <v>780</v>
      </c>
    </row>
    <row r="758" spans="2:65" s="162" customFormat="1" ht="31.5" customHeight="1" x14ac:dyDescent="0.3">
      <c r="B758" s="163"/>
      <c r="C758" s="264" t="s">
        <v>781</v>
      </c>
      <c r="D758" s="264" t="s">
        <v>148</v>
      </c>
      <c r="E758" s="265" t="s">
        <v>782</v>
      </c>
      <c r="F758" s="266" t="s">
        <v>783</v>
      </c>
      <c r="G758" s="267"/>
      <c r="H758" s="267"/>
      <c r="I758" s="267"/>
      <c r="J758" s="268" t="s">
        <v>771</v>
      </c>
      <c r="K758" s="269">
        <v>176.417</v>
      </c>
      <c r="L758" s="339"/>
      <c r="M758" s="340"/>
      <c r="N758" s="270">
        <f t="shared" si="0"/>
        <v>0</v>
      </c>
      <c r="O758" s="267"/>
      <c r="P758" s="267"/>
      <c r="Q758" s="267"/>
      <c r="R758" s="168"/>
      <c r="T758" s="271" t="s">
        <v>3</v>
      </c>
      <c r="U758" s="272" t="s">
        <v>42</v>
      </c>
      <c r="V758" s="273">
        <v>0</v>
      </c>
      <c r="W758" s="273">
        <f t="shared" si="1"/>
        <v>0</v>
      </c>
      <c r="X758" s="273">
        <v>0</v>
      </c>
      <c r="Y758" s="273">
        <f t="shared" si="2"/>
        <v>0</v>
      </c>
      <c r="Z758" s="273">
        <v>0</v>
      </c>
      <c r="AA758" s="274">
        <f t="shared" si="3"/>
        <v>0</v>
      </c>
      <c r="AR758" s="150" t="s">
        <v>152</v>
      </c>
      <c r="AT758" s="150" t="s">
        <v>148</v>
      </c>
      <c r="AU758" s="150" t="s">
        <v>86</v>
      </c>
      <c r="AY758" s="150" t="s">
        <v>147</v>
      </c>
      <c r="BE758" s="275">
        <f t="shared" si="4"/>
        <v>0</v>
      </c>
      <c r="BF758" s="275">
        <f t="shared" si="5"/>
        <v>0</v>
      </c>
      <c r="BG758" s="275">
        <f t="shared" si="6"/>
        <v>0</v>
      </c>
      <c r="BH758" s="275">
        <f t="shared" si="7"/>
        <v>0</v>
      </c>
      <c r="BI758" s="275">
        <f t="shared" si="8"/>
        <v>0</v>
      </c>
      <c r="BJ758" s="150" t="s">
        <v>33</v>
      </c>
      <c r="BK758" s="275">
        <f t="shared" si="9"/>
        <v>0</v>
      </c>
      <c r="BL758" s="150" t="s">
        <v>152</v>
      </c>
      <c r="BM758" s="150" t="s">
        <v>784</v>
      </c>
    </row>
    <row r="759" spans="2:65" s="162" customFormat="1" ht="44.25" customHeight="1" x14ac:dyDescent="0.3">
      <c r="B759" s="163"/>
      <c r="C759" s="264" t="s">
        <v>785</v>
      </c>
      <c r="D759" s="264" t="s">
        <v>148</v>
      </c>
      <c r="E759" s="265" t="s">
        <v>786</v>
      </c>
      <c r="F759" s="266" t="s">
        <v>787</v>
      </c>
      <c r="G759" s="267"/>
      <c r="H759" s="267"/>
      <c r="I759" s="267"/>
      <c r="J759" s="268" t="s">
        <v>771</v>
      </c>
      <c r="K759" s="269">
        <v>0.53300000000000003</v>
      </c>
      <c r="L759" s="339"/>
      <c r="M759" s="340"/>
      <c r="N759" s="270">
        <f t="shared" si="0"/>
        <v>0</v>
      </c>
      <c r="O759" s="267"/>
      <c r="P759" s="267"/>
      <c r="Q759" s="267"/>
      <c r="R759" s="168"/>
      <c r="T759" s="271" t="s">
        <v>3</v>
      </c>
      <c r="U759" s="272" t="s">
        <v>42</v>
      </c>
      <c r="V759" s="273">
        <v>0</v>
      </c>
      <c r="W759" s="273">
        <f t="shared" si="1"/>
        <v>0</v>
      </c>
      <c r="X759" s="273">
        <v>0</v>
      </c>
      <c r="Y759" s="273">
        <f t="shared" si="2"/>
        <v>0</v>
      </c>
      <c r="Z759" s="273">
        <v>0</v>
      </c>
      <c r="AA759" s="274">
        <f t="shared" si="3"/>
        <v>0</v>
      </c>
      <c r="AR759" s="150" t="s">
        <v>152</v>
      </c>
      <c r="AT759" s="150" t="s">
        <v>148</v>
      </c>
      <c r="AU759" s="150" t="s">
        <v>86</v>
      </c>
      <c r="AY759" s="150" t="s">
        <v>147</v>
      </c>
      <c r="BE759" s="275">
        <f t="shared" si="4"/>
        <v>0</v>
      </c>
      <c r="BF759" s="275">
        <f t="shared" si="5"/>
        <v>0</v>
      </c>
      <c r="BG759" s="275">
        <f t="shared" si="6"/>
        <v>0</v>
      </c>
      <c r="BH759" s="275">
        <f t="shared" si="7"/>
        <v>0</v>
      </c>
      <c r="BI759" s="275">
        <f t="shared" si="8"/>
        <v>0</v>
      </c>
      <c r="BJ759" s="150" t="s">
        <v>33</v>
      </c>
      <c r="BK759" s="275">
        <f t="shared" si="9"/>
        <v>0</v>
      </c>
      <c r="BL759" s="150" t="s">
        <v>152</v>
      </c>
      <c r="BM759" s="150" t="s">
        <v>788</v>
      </c>
    </row>
    <row r="760" spans="2:65" s="162" customFormat="1" ht="31.5" customHeight="1" x14ac:dyDescent="0.3">
      <c r="B760" s="163"/>
      <c r="C760" s="264" t="s">
        <v>789</v>
      </c>
      <c r="D760" s="264" t="s">
        <v>148</v>
      </c>
      <c r="E760" s="265" t="s">
        <v>790</v>
      </c>
      <c r="F760" s="266" t="s">
        <v>791</v>
      </c>
      <c r="G760" s="267"/>
      <c r="H760" s="267"/>
      <c r="I760" s="267"/>
      <c r="J760" s="268" t="s">
        <v>771</v>
      </c>
      <c r="K760" s="269">
        <v>-3.6459999999999999</v>
      </c>
      <c r="L760" s="339"/>
      <c r="M760" s="340"/>
      <c r="N760" s="270">
        <f t="shared" si="0"/>
        <v>0</v>
      </c>
      <c r="O760" s="267"/>
      <c r="P760" s="267"/>
      <c r="Q760" s="267"/>
      <c r="R760" s="168"/>
      <c r="T760" s="271" t="s">
        <v>3</v>
      </c>
      <c r="U760" s="272" t="s">
        <v>42</v>
      </c>
      <c r="V760" s="273">
        <v>0</v>
      </c>
      <c r="W760" s="273">
        <f t="shared" si="1"/>
        <v>0</v>
      </c>
      <c r="X760" s="273">
        <v>0</v>
      </c>
      <c r="Y760" s="273">
        <f t="shared" si="2"/>
        <v>0</v>
      </c>
      <c r="Z760" s="273">
        <v>0</v>
      </c>
      <c r="AA760" s="274">
        <f t="shared" si="3"/>
        <v>0</v>
      </c>
      <c r="AR760" s="150" t="s">
        <v>152</v>
      </c>
      <c r="AT760" s="150" t="s">
        <v>148</v>
      </c>
      <c r="AU760" s="150" t="s">
        <v>86</v>
      </c>
      <c r="AY760" s="150" t="s">
        <v>147</v>
      </c>
      <c r="BE760" s="275">
        <f t="shared" si="4"/>
        <v>0</v>
      </c>
      <c r="BF760" s="275">
        <f t="shared" si="5"/>
        <v>0</v>
      </c>
      <c r="BG760" s="275">
        <f t="shared" si="6"/>
        <v>0</v>
      </c>
      <c r="BH760" s="275">
        <f t="shared" si="7"/>
        <v>0</v>
      </c>
      <c r="BI760" s="275">
        <f t="shared" si="8"/>
        <v>0</v>
      </c>
      <c r="BJ760" s="150" t="s">
        <v>33</v>
      </c>
      <c r="BK760" s="275">
        <f t="shared" si="9"/>
        <v>0</v>
      </c>
      <c r="BL760" s="150" t="s">
        <v>152</v>
      </c>
      <c r="BM760" s="150" t="s">
        <v>792</v>
      </c>
    </row>
    <row r="761" spans="2:65" s="294" customFormat="1" ht="22.5" customHeight="1" x14ac:dyDescent="0.3">
      <c r="B761" s="287"/>
      <c r="C761" s="288"/>
      <c r="D761" s="288"/>
      <c r="E761" s="289" t="s">
        <v>3</v>
      </c>
      <c r="F761" s="321" t="s">
        <v>793</v>
      </c>
      <c r="G761" s="291"/>
      <c r="H761" s="291"/>
      <c r="I761" s="291"/>
      <c r="J761" s="288"/>
      <c r="K761" s="292">
        <v>-1.28</v>
      </c>
      <c r="L761" s="288"/>
      <c r="M761" s="288"/>
      <c r="N761" s="288"/>
      <c r="O761" s="288"/>
      <c r="P761" s="288"/>
      <c r="Q761" s="288"/>
      <c r="R761" s="293"/>
      <c r="T761" s="295"/>
      <c r="U761" s="288"/>
      <c r="V761" s="288"/>
      <c r="W761" s="288"/>
      <c r="X761" s="288"/>
      <c r="Y761" s="288"/>
      <c r="Z761" s="288"/>
      <c r="AA761" s="296"/>
      <c r="AT761" s="297" t="s">
        <v>155</v>
      </c>
      <c r="AU761" s="297" t="s">
        <v>86</v>
      </c>
      <c r="AV761" s="294" t="s">
        <v>86</v>
      </c>
      <c r="AW761" s="294" t="s">
        <v>32</v>
      </c>
      <c r="AX761" s="294" t="s">
        <v>77</v>
      </c>
      <c r="AY761" s="297" t="s">
        <v>147</v>
      </c>
    </row>
    <row r="762" spans="2:65" s="294" customFormat="1" ht="31.5" customHeight="1" x14ac:dyDescent="0.3">
      <c r="B762" s="287"/>
      <c r="C762" s="288"/>
      <c r="D762" s="288"/>
      <c r="E762" s="289" t="s">
        <v>3</v>
      </c>
      <c r="F762" s="290" t="s">
        <v>794</v>
      </c>
      <c r="G762" s="291"/>
      <c r="H762" s="291"/>
      <c r="I762" s="291"/>
      <c r="J762" s="288"/>
      <c r="K762" s="292">
        <v>-2.3660000000000001</v>
      </c>
      <c r="L762" s="288"/>
      <c r="M762" s="288"/>
      <c r="N762" s="288"/>
      <c r="O762" s="288"/>
      <c r="P762" s="288"/>
      <c r="Q762" s="288"/>
      <c r="R762" s="293"/>
      <c r="T762" s="295"/>
      <c r="U762" s="288"/>
      <c r="V762" s="288"/>
      <c r="W762" s="288"/>
      <c r="X762" s="288"/>
      <c r="Y762" s="288"/>
      <c r="Z762" s="288"/>
      <c r="AA762" s="296"/>
      <c r="AT762" s="297" t="s">
        <v>155</v>
      </c>
      <c r="AU762" s="297" t="s">
        <v>86</v>
      </c>
      <c r="AV762" s="294" t="s">
        <v>86</v>
      </c>
      <c r="AW762" s="294" t="s">
        <v>32</v>
      </c>
      <c r="AX762" s="294" t="s">
        <v>77</v>
      </c>
      <c r="AY762" s="297" t="s">
        <v>147</v>
      </c>
    </row>
    <row r="763" spans="2:65" s="305" customFormat="1" ht="22.5" customHeight="1" x14ac:dyDescent="0.3">
      <c r="B763" s="298"/>
      <c r="C763" s="299"/>
      <c r="D763" s="299"/>
      <c r="E763" s="300" t="s">
        <v>3</v>
      </c>
      <c r="F763" s="301" t="s">
        <v>157</v>
      </c>
      <c r="G763" s="302"/>
      <c r="H763" s="302"/>
      <c r="I763" s="302"/>
      <c r="J763" s="299"/>
      <c r="K763" s="303">
        <v>-3.6459999999999999</v>
      </c>
      <c r="L763" s="299"/>
      <c r="M763" s="299"/>
      <c r="N763" s="299"/>
      <c r="O763" s="299"/>
      <c r="P763" s="299"/>
      <c r="Q763" s="299"/>
      <c r="R763" s="304"/>
      <c r="T763" s="306"/>
      <c r="U763" s="299"/>
      <c r="V763" s="299"/>
      <c r="W763" s="299"/>
      <c r="X763" s="299"/>
      <c r="Y763" s="299"/>
      <c r="Z763" s="299"/>
      <c r="AA763" s="307"/>
      <c r="AT763" s="308" t="s">
        <v>155</v>
      </c>
      <c r="AU763" s="308" t="s">
        <v>86</v>
      </c>
      <c r="AV763" s="305" t="s">
        <v>152</v>
      </c>
      <c r="AW763" s="305" t="s">
        <v>32</v>
      </c>
      <c r="AX763" s="305" t="s">
        <v>33</v>
      </c>
      <c r="AY763" s="308" t="s">
        <v>147</v>
      </c>
    </row>
    <row r="764" spans="2:65" s="254" customFormat="1" ht="29.85" customHeight="1" x14ac:dyDescent="0.3">
      <c r="B764" s="249"/>
      <c r="C764" s="250"/>
      <c r="D764" s="261" t="s">
        <v>120</v>
      </c>
      <c r="E764" s="261"/>
      <c r="F764" s="261"/>
      <c r="G764" s="261"/>
      <c r="H764" s="261"/>
      <c r="I764" s="261"/>
      <c r="J764" s="261"/>
      <c r="K764" s="261"/>
      <c r="L764" s="261"/>
      <c r="M764" s="261"/>
      <c r="N764" s="262">
        <f>BK764</f>
        <v>0</v>
      </c>
      <c r="O764" s="263"/>
      <c r="P764" s="263"/>
      <c r="Q764" s="263"/>
      <c r="R764" s="253"/>
      <c r="T764" s="255"/>
      <c r="U764" s="250"/>
      <c r="V764" s="250"/>
      <c r="W764" s="256">
        <f>W765</f>
        <v>709.45768600000008</v>
      </c>
      <c r="X764" s="250"/>
      <c r="Y764" s="256">
        <f>Y765</f>
        <v>0</v>
      </c>
      <c r="Z764" s="250"/>
      <c r="AA764" s="257">
        <f>AA765</f>
        <v>0</v>
      </c>
      <c r="AR764" s="258" t="s">
        <v>33</v>
      </c>
      <c r="AT764" s="259" t="s">
        <v>76</v>
      </c>
      <c r="AU764" s="259" t="s">
        <v>33</v>
      </c>
      <c r="AY764" s="258" t="s">
        <v>147</v>
      </c>
      <c r="BK764" s="260">
        <f>BK765</f>
        <v>0</v>
      </c>
    </row>
    <row r="765" spans="2:65" s="162" customFormat="1" ht="31.5" customHeight="1" x14ac:dyDescent="0.3">
      <c r="B765" s="163"/>
      <c r="C765" s="264" t="s">
        <v>795</v>
      </c>
      <c r="D765" s="264" t="s">
        <v>148</v>
      </c>
      <c r="E765" s="265" t="s">
        <v>796</v>
      </c>
      <c r="F765" s="266" t="s">
        <v>797</v>
      </c>
      <c r="G765" s="267"/>
      <c r="H765" s="267"/>
      <c r="I765" s="267"/>
      <c r="J765" s="268" t="s">
        <v>771</v>
      </c>
      <c r="K765" s="269">
        <v>254.65100000000001</v>
      </c>
      <c r="L765" s="339"/>
      <c r="M765" s="340"/>
      <c r="N765" s="270">
        <f>ROUND(L765*K765,2)</f>
        <v>0</v>
      </c>
      <c r="O765" s="267"/>
      <c r="P765" s="267"/>
      <c r="Q765" s="267"/>
      <c r="R765" s="168"/>
      <c r="T765" s="271" t="s">
        <v>3</v>
      </c>
      <c r="U765" s="272" t="s">
        <v>42</v>
      </c>
      <c r="V765" s="273">
        <v>2.786</v>
      </c>
      <c r="W765" s="273">
        <f>V765*K765</f>
        <v>709.45768600000008</v>
      </c>
      <c r="X765" s="273">
        <v>0</v>
      </c>
      <c r="Y765" s="273">
        <f>X765*K765</f>
        <v>0</v>
      </c>
      <c r="Z765" s="273">
        <v>0</v>
      </c>
      <c r="AA765" s="274">
        <f>Z765*K765</f>
        <v>0</v>
      </c>
      <c r="AR765" s="150" t="s">
        <v>152</v>
      </c>
      <c r="AT765" s="150" t="s">
        <v>148</v>
      </c>
      <c r="AU765" s="150" t="s">
        <v>86</v>
      </c>
      <c r="AY765" s="150" t="s">
        <v>147</v>
      </c>
      <c r="BE765" s="275">
        <f>IF(U765="základní",N765,0)</f>
        <v>0</v>
      </c>
      <c r="BF765" s="275">
        <f>IF(U765="snížená",N765,0)</f>
        <v>0</v>
      </c>
      <c r="BG765" s="275">
        <f>IF(U765="zákl. přenesená",N765,0)</f>
        <v>0</v>
      </c>
      <c r="BH765" s="275">
        <f>IF(U765="sníž. přenesená",N765,0)</f>
        <v>0</v>
      </c>
      <c r="BI765" s="275">
        <f>IF(U765="nulová",N765,0)</f>
        <v>0</v>
      </c>
      <c r="BJ765" s="150" t="s">
        <v>33</v>
      </c>
      <c r="BK765" s="275">
        <f>ROUND(L765*K765,2)</f>
        <v>0</v>
      </c>
      <c r="BL765" s="150" t="s">
        <v>152</v>
      </c>
      <c r="BM765" s="150" t="s">
        <v>798</v>
      </c>
    </row>
    <row r="766" spans="2:65" s="254" customFormat="1" ht="37.35" customHeight="1" x14ac:dyDescent="0.35">
      <c r="B766" s="249"/>
      <c r="C766" s="250"/>
      <c r="D766" s="251" t="s">
        <v>121</v>
      </c>
      <c r="E766" s="251"/>
      <c r="F766" s="251"/>
      <c r="G766" s="251"/>
      <c r="H766" s="251"/>
      <c r="I766" s="251"/>
      <c r="J766" s="251"/>
      <c r="K766" s="251"/>
      <c r="L766" s="251"/>
      <c r="M766" s="251"/>
      <c r="N766" s="334">
        <f>BK766</f>
        <v>0</v>
      </c>
      <c r="O766" s="335"/>
      <c r="P766" s="335"/>
      <c r="Q766" s="335"/>
      <c r="R766" s="253"/>
      <c r="T766" s="255"/>
      <c r="U766" s="250"/>
      <c r="V766" s="250"/>
      <c r="W766" s="256">
        <f>W767+W788+W798+W810+W848+W882+W899+W949+W969+W980</f>
        <v>1158.5524469999998</v>
      </c>
      <c r="X766" s="250"/>
      <c r="Y766" s="256">
        <f>Y767+Y788+Y798+Y810+Y848+Y882+Y899+Y949+Y969+Y980</f>
        <v>10.028759299999999</v>
      </c>
      <c r="Z766" s="250"/>
      <c r="AA766" s="257">
        <f>AA767+AA788+AA798+AA810+AA848+AA882+AA899+AA949+AA969+AA980</f>
        <v>39.334781450000001</v>
      </c>
      <c r="AR766" s="258" t="s">
        <v>86</v>
      </c>
      <c r="AT766" s="259" t="s">
        <v>76</v>
      </c>
      <c r="AU766" s="259" t="s">
        <v>77</v>
      </c>
      <c r="AY766" s="258" t="s">
        <v>147</v>
      </c>
      <c r="BK766" s="260">
        <f>BK767+BK788+BK798+BK810+BK848+BK882+BK899+BK949+BK969+BK980</f>
        <v>0</v>
      </c>
    </row>
    <row r="767" spans="2:65" s="254" customFormat="1" ht="19.899999999999999" customHeight="1" x14ac:dyDescent="0.3">
      <c r="B767" s="249"/>
      <c r="C767" s="250"/>
      <c r="D767" s="261" t="s">
        <v>122</v>
      </c>
      <c r="E767" s="261"/>
      <c r="F767" s="261"/>
      <c r="G767" s="261"/>
      <c r="H767" s="261"/>
      <c r="I767" s="261"/>
      <c r="J767" s="261"/>
      <c r="K767" s="261"/>
      <c r="L767" s="261"/>
      <c r="M767" s="261"/>
      <c r="N767" s="262">
        <f>BK767</f>
        <v>0</v>
      </c>
      <c r="O767" s="263"/>
      <c r="P767" s="263"/>
      <c r="Q767" s="263"/>
      <c r="R767" s="253"/>
      <c r="T767" s="255"/>
      <c r="U767" s="250"/>
      <c r="V767" s="250"/>
      <c r="W767" s="256">
        <f>SUM(W768:W787)</f>
        <v>24.570295999999999</v>
      </c>
      <c r="X767" s="250"/>
      <c r="Y767" s="256">
        <f>SUM(Y768:Y787)</f>
        <v>0.71394420000000003</v>
      </c>
      <c r="Z767" s="250"/>
      <c r="AA767" s="257">
        <f>SUM(AA768:AA787)</f>
        <v>0.53335999999999995</v>
      </c>
      <c r="AR767" s="258" t="s">
        <v>86</v>
      </c>
      <c r="AT767" s="259" t="s">
        <v>76</v>
      </c>
      <c r="AU767" s="259" t="s">
        <v>33</v>
      </c>
      <c r="AY767" s="258" t="s">
        <v>147</v>
      </c>
      <c r="BK767" s="260">
        <f>SUM(BK768:BK787)</f>
        <v>0</v>
      </c>
    </row>
    <row r="768" spans="2:65" s="162" customFormat="1" ht="31.5" customHeight="1" x14ac:dyDescent="0.3">
      <c r="B768" s="163"/>
      <c r="C768" s="264" t="s">
        <v>799</v>
      </c>
      <c r="D768" s="264" t="s">
        <v>148</v>
      </c>
      <c r="E768" s="265" t="s">
        <v>800</v>
      </c>
      <c r="F768" s="266" t="s">
        <v>801</v>
      </c>
      <c r="G768" s="267"/>
      <c r="H768" s="267"/>
      <c r="I768" s="267"/>
      <c r="J768" s="268" t="s">
        <v>151</v>
      </c>
      <c r="K768" s="269">
        <v>53.335999999999999</v>
      </c>
      <c r="L768" s="339"/>
      <c r="M768" s="340"/>
      <c r="N768" s="270">
        <f>ROUND(L768*K768,2)</f>
        <v>0</v>
      </c>
      <c r="O768" s="267"/>
      <c r="P768" s="267"/>
      <c r="Q768" s="267"/>
      <c r="R768" s="168"/>
      <c r="T768" s="271" t="s">
        <v>3</v>
      </c>
      <c r="U768" s="272" t="s">
        <v>42</v>
      </c>
      <c r="V768" s="273">
        <v>5.1999999999999998E-2</v>
      </c>
      <c r="W768" s="273">
        <f>V768*K768</f>
        <v>2.7734719999999999</v>
      </c>
      <c r="X768" s="273">
        <v>0</v>
      </c>
      <c r="Y768" s="273">
        <f>X768*K768</f>
        <v>0</v>
      </c>
      <c r="Z768" s="273">
        <v>0.01</v>
      </c>
      <c r="AA768" s="274">
        <f>Z768*K768</f>
        <v>0.53335999999999995</v>
      </c>
      <c r="AR768" s="150" t="s">
        <v>232</v>
      </c>
      <c r="AT768" s="150" t="s">
        <v>148</v>
      </c>
      <c r="AU768" s="150" t="s">
        <v>86</v>
      </c>
      <c r="AY768" s="150" t="s">
        <v>147</v>
      </c>
      <c r="BE768" s="275">
        <f>IF(U768="základní",N768,0)</f>
        <v>0</v>
      </c>
      <c r="BF768" s="275">
        <f>IF(U768="snížená",N768,0)</f>
        <v>0</v>
      </c>
      <c r="BG768" s="275">
        <f>IF(U768="zákl. přenesená",N768,0)</f>
        <v>0</v>
      </c>
      <c r="BH768" s="275">
        <f>IF(U768="sníž. přenesená",N768,0)</f>
        <v>0</v>
      </c>
      <c r="BI768" s="275">
        <f>IF(U768="nulová",N768,0)</f>
        <v>0</v>
      </c>
      <c r="BJ768" s="150" t="s">
        <v>33</v>
      </c>
      <c r="BK768" s="275">
        <f>ROUND(L768*K768,2)</f>
        <v>0</v>
      </c>
      <c r="BL768" s="150" t="s">
        <v>232</v>
      </c>
      <c r="BM768" s="150" t="s">
        <v>802</v>
      </c>
    </row>
    <row r="769" spans="2:65" s="294" customFormat="1" ht="22.5" customHeight="1" x14ac:dyDescent="0.3">
      <c r="B769" s="287"/>
      <c r="C769" s="288"/>
      <c r="D769" s="288"/>
      <c r="E769" s="289" t="s">
        <v>3</v>
      </c>
      <c r="F769" s="321" t="s">
        <v>214</v>
      </c>
      <c r="G769" s="291"/>
      <c r="H769" s="291"/>
      <c r="I769" s="291"/>
      <c r="J769" s="288"/>
      <c r="K769" s="292">
        <v>28.6</v>
      </c>
      <c r="L769" s="288"/>
      <c r="M769" s="288"/>
      <c r="N769" s="288"/>
      <c r="O769" s="288"/>
      <c r="P769" s="288"/>
      <c r="Q769" s="288"/>
      <c r="R769" s="293"/>
      <c r="T769" s="295"/>
      <c r="U769" s="288"/>
      <c r="V769" s="288"/>
      <c r="W769" s="288"/>
      <c r="X769" s="288"/>
      <c r="Y769" s="288"/>
      <c r="Z769" s="288"/>
      <c r="AA769" s="296"/>
      <c r="AT769" s="297" t="s">
        <v>155</v>
      </c>
      <c r="AU769" s="297" t="s">
        <v>86</v>
      </c>
      <c r="AV769" s="294" t="s">
        <v>86</v>
      </c>
      <c r="AW769" s="294" t="s">
        <v>32</v>
      </c>
      <c r="AX769" s="294" t="s">
        <v>77</v>
      </c>
      <c r="AY769" s="297" t="s">
        <v>147</v>
      </c>
    </row>
    <row r="770" spans="2:65" s="294" customFormat="1" ht="22.5" customHeight="1" x14ac:dyDescent="0.3">
      <c r="B770" s="287"/>
      <c r="C770" s="288"/>
      <c r="D770" s="288"/>
      <c r="E770" s="289" t="s">
        <v>3</v>
      </c>
      <c r="F770" s="290" t="s">
        <v>215</v>
      </c>
      <c r="G770" s="291"/>
      <c r="H770" s="291"/>
      <c r="I770" s="291"/>
      <c r="J770" s="288"/>
      <c r="K770" s="292">
        <v>24.736000000000001</v>
      </c>
      <c r="L770" s="288"/>
      <c r="M770" s="288"/>
      <c r="N770" s="288"/>
      <c r="O770" s="288"/>
      <c r="P770" s="288"/>
      <c r="Q770" s="288"/>
      <c r="R770" s="293"/>
      <c r="T770" s="295"/>
      <c r="U770" s="288"/>
      <c r="V770" s="288"/>
      <c r="W770" s="288"/>
      <c r="X770" s="288"/>
      <c r="Y770" s="288"/>
      <c r="Z770" s="288"/>
      <c r="AA770" s="296"/>
      <c r="AT770" s="297" t="s">
        <v>155</v>
      </c>
      <c r="AU770" s="297" t="s">
        <v>86</v>
      </c>
      <c r="AV770" s="294" t="s">
        <v>86</v>
      </c>
      <c r="AW770" s="294" t="s">
        <v>32</v>
      </c>
      <c r="AX770" s="294" t="s">
        <v>77</v>
      </c>
      <c r="AY770" s="297" t="s">
        <v>147</v>
      </c>
    </row>
    <row r="771" spans="2:65" s="305" customFormat="1" ht="22.5" customHeight="1" x14ac:dyDescent="0.3">
      <c r="B771" s="298"/>
      <c r="C771" s="299"/>
      <c r="D771" s="299"/>
      <c r="E771" s="300" t="s">
        <v>3</v>
      </c>
      <c r="F771" s="301" t="s">
        <v>157</v>
      </c>
      <c r="G771" s="302"/>
      <c r="H771" s="302"/>
      <c r="I771" s="302"/>
      <c r="J771" s="299"/>
      <c r="K771" s="303">
        <v>53.335999999999999</v>
      </c>
      <c r="L771" s="299"/>
      <c r="M771" s="299"/>
      <c r="N771" s="299"/>
      <c r="O771" s="299"/>
      <c r="P771" s="299"/>
      <c r="Q771" s="299"/>
      <c r="R771" s="304"/>
      <c r="T771" s="306"/>
      <c r="U771" s="299"/>
      <c r="V771" s="299"/>
      <c r="W771" s="299"/>
      <c r="X771" s="299"/>
      <c r="Y771" s="299"/>
      <c r="Z771" s="299"/>
      <c r="AA771" s="307"/>
      <c r="AT771" s="308" t="s">
        <v>155</v>
      </c>
      <c r="AU771" s="308" t="s">
        <v>86</v>
      </c>
      <c r="AV771" s="305" t="s">
        <v>152</v>
      </c>
      <c r="AW771" s="305" t="s">
        <v>32</v>
      </c>
      <c r="AX771" s="305" t="s">
        <v>33</v>
      </c>
      <c r="AY771" s="308" t="s">
        <v>147</v>
      </c>
    </row>
    <row r="772" spans="2:65" s="162" customFormat="1" ht="31.5" customHeight="1" x14ac:dyDescent="0.3">
      <c r="B772" s="163"/>
      <c r="C772" s="264" t="s">
        <v>803</v>
      </c>
      <c r="D772" s="264" t="s">
        <v>148</v>
      </c>
      <c r="E772" s="265" t="s">
        <v>804</v>
      </c>
      <c r="F772" s="266" t="s">
        <v>805</v>
      </c>
      <c r="G772" s="267"/>
      <c r="H772" s="267"/>
      <c r="I772" s="267"/>
      <c r="J772" s="268" t="s">
        <v>151</v>
      </c>
      <c r="K772" s="269">
        <v>53.335999999999999</v>
      </c>
      <c r="L772" s="339"/>
      <c r="M772" s="340"/>
      <c r="N772" s="270">
        <f>ROUND(L772*K772,2)</f>
        <v>0</v>
      </c>
      <c r="O772" s="267"/>
      <c r="P772" s="267"/>
      <c r="Q772" s="267"/>
      <c r="R772" s="168"/>
      <c r="T772" s="271" t="s">
        <v>3</v>
      </c>
      <c r="U772" s="272" t="s">
        <v>42</v>
      </c>
      <c r="V772" s="273">
        <v>0.115</v>
      </c>
      <c r="W772" s="273">
        <f>V772*K772</f>
        <v>6.1336399999999998</v>
      </c>
      <c r="X772" s="273">
        <v>0</v>
      </c>
      <c r="Y772" s="273">
        <f>X772*K772</f>
        <v>0</v>
      </c>
      <c r="Z772" s="273">
        <v>0</v>
      </c>
      <c r="AA772" s="274">
        <f>Z772*K772</f>
        <v>0</v>
      </c>
      <c r="AR772" s="150" t="s">
        <v>232</v>
      </c>
      <c r="AT772" s="150" t="s">
        <v>148</v>
      </c>
      <c r="AU772" s="150" t="s">
        <v>86</v>
      </c>
      <c r="AY772" s="150" t="s">
        <v>147</v>
      </c>
      <c r="BE772" s="275">
        <f>IF(U772="základní",N772,0)</f>
        <v>0</v>
      </c>
      <c r="BF772" s="275">
        <f>IF(U772="snížená",N772,0)</f>
        <v>0</v>
      </c>
      <c r="BG772" s="275">
        <f>IF(U772="zákl. přenesená",N772,0)</f>
        <v>0</v>
      </c>
      <c r="BH772" s="275">
        <f>IF(U772="sníž. přenesená",N772,0)</f>
        <v>0</v>
      </c>
      <c r="BI772" s="275">
        <f>IF(U772="nulová",N772,0)</f>
        <v>0</v>
      </c>
      <c r="BJ772" s="150" t="s">
        <v>33</v>
      </c>
      <c r="BK772" s="275">
        <f>ROUND(L772*K772,2)</f>
        <v>0</v>
      </c>
      <c r="BL772" s="150" t="s">
        <v>232</v>
      </c>
      <c r="BM772" s="150" t="s">
        <v>806</v>
      </c>
    </row>
    <row r="773" spans="2:65" s="294" customFormat="1" ht="22.5" customHeight="1" x14ac:dyDescent="0.3">
      <c r="B773" s="287"/>
      <c r="C773" s="288"/>
      <c r="D773" s="288"/>
      <c r="E773" s="289" t="s">
        <v>3</v>
      </c>
      <c r="F773" s="321" t="s">
        <v>214</v>
      </c>
      <c r="G773" s="291"/>
      <c r="H773" s="291"/>
      <c r="I773" s="291"/>
      <c r="J773" s="288"/>
      <c r="K773" s="292">
        <v>28.6</v>
      </c>
      <c r="L773" s="288"/>
      <c r="M773" s="288"/>
      <c r="N773" s="288"/>
      <c r="O773" s="288"/>
      <c r="P773" s="288"/>
      <c r="Q773" s="288"/>
      <c r="R773" s="293"/>
      <c r="T773" s="295"/>
      <c r="U773" s="288"/>
      <c r="V773" s="288"/>
      <c r="W773" s="288"/>
      <c r="X773" s="288"/>
      <c r="Y773" s="288"/>
      <c r="Z773" s="288"/>
      <c r="AA773" s="296"/>
      <c r="AT773" s="297" t="s">
        <v>155</v>
      </c>
      <c r="AU773" s="297" t="s">
        <v>86</v>
      </c>
      <c r="AV773" s="294" t="s">
        <v>86</v>
      </c>
      <c r="AW773" s="294" t="s">
        <v>32</v>
      </c>
      <c r="AX773" s="294" t="s">
        <v>77</v>
      </c>
      <c r="AY773" s="297" t="s">
        <v>147</v>
      </c>
    </row>
    <row r="774" spans="2:65" s="294" customFormat="1" ht="22.5" customHeight="1" x14ac:dyDescent="0.3">
      <c r="B774" s="287"/>
      <c r="C774" s="288"/>
      <c r="D774" s="288"/>
      <c r="E774" s="289" t="s">
        <v>3</v>
      </c>
      <c r="F774" s="290" t="s">
        <v>215</v>
      </c>
      <c r="G774" s="291"/>
      <c r="H774" s="291"/>
      <c r="I774" s="291"/>
      <c r="J774" s="288"/>
      <c r="K774" s="292">
        <v>24.736000000000001</v>
      </c>
      <c r="L774" s="288"/>
      <c r="M774" s="288"/>
      <c r="N774" s="288"/>
      <c r="O774" s="288"/>
      <c r="P774" s="288"/>
      <c r="Q774" s="288"/>
      <c r="R774" s="293"/>
      <c r="T774" s="295"/>
      <c r="U774" s="288"/>
      <c r="V774" s="288"/>
      <c r="W774" s="288"/>
      <c r="X774" s="288"/>
      <c r="Y774" s="288"/>
      <c r="Z774" s="288"/>
      <c r="AA774" s="296"/>
      <c r="AT774" s="297" t="s">
        <v>155</v>
      </c>
      <c r="AU774" s="297" t="s">
        <v>86</v>
      </c>
      <c r="AV774" s="294" t="s">
        <v>86</v>
      </c>
      <c r="AW774" s="294" t="s">
        <v>32</v>
      </c>
      <c r="AX774" s="294" t="s">
        <v>77</v>
      </c>
      <c r="AY774" s="297" t="s">
        <v>147</v>
      </c>
    </row>
    <row r="775" spans="2:65" s="305" customFormat="1" ht="22.5" customHeight="1" x14ac:dyDescent="0.3">
      <c r="B775" s="298"/>
      <c r="C775" s="299"/>
      <c r="D775" s="299"/>
      <c r="E775" s="300" t="s">
        <v>3</v>
      </c>
      <c r="F775" s="301" t="s">
        <v>157</v>
      </c>
      <c r="G775" s="302"/>
      <c r="H775" s="302"/>
      <c r="I775" s="302"/>
      <c r="J775" s="299"/>
      <c r="K775" s="303">
        <v>53.335999999999999</v>
      </c>
      <c r="L775" s="299"/>
      <c r="M775" s="299"/>
      <c r="N775" s="299"/>
      <c r="O775" s="299"/>
      <c r="P775" s="299"/>
      <c r="Q775" s="299"/>
      <c r="R775" s="304"/>
      <c r="T775" s="306"/>
      <c r="U775" s="299"/>
      <c r="V775" s="299"/>
      <c r="W775" s="299"/>
      <c r="X775" s="299"/>
      <c r="Y775" s="299"/>
      <c r="Z775" s="299"/>
      <c r="AA775" s="307"/>
      <c r="AT775" s="308" t="s">
        <v>155</v>
      </c>
      <c r="AU775" s="308" t="s">
        <v>86</v>
      </c>
      <c r="AV775" s="305" t="s">
        <v>152</v>
      </c>
      <c r="AW775" s="305" t="s">
        <v>32</v>
      </c>
      <c r="AX775" s="305" t="s">
        <v>33</v>
      </c>
      <c r="AY775" s="308" t="s">
        <v>147</v>
      </c>
    </row>
    <row r="776" spans="2:65" s="162" customFormat="1" ht="44.25" customHeight="1" x14ac:dyDescent="0.3">
      <c r="B776" s="163"/>
      <c r="C776" s="322" t="s">
        <v>807</v>
      </c>
      <c r="D776" s="322" t="s">
        <v>217</v>
      </c>
      <c r="E776" s="323" t="s">
        <v>808</v>
      </c>
      <c r="F776" s="324" t="s">
        <v>809</v>
      </c>
      <c r="G776" s="325"/>
      <c r="H776" s="325"/>
      <c r="I776" s="325"/>
      <c r="J776" s="326" t="s">
        <v>151</v>
      </c>
      <c r="K776" s="327">
        <v>61.335999999999999</v>
      </c>
      <c r="L776" s="341"/>
      <c r="M776" s="342"/>
      <c r="N776" s="328">
        <f>ROUND(L776*K776,2)</f>
        <v>0</v>
      </c>
      <c r="O776" s="267"/>
      <c r="P776" s="267"/>
      <c r="Q776" s="267"/>
      <c r="R776" s="168"/>
      <c r="T776" s="271" t="s">
        <v>3</v>
      </c>
      <c r="U776" s="272" t="s">
        <v>42</v>
      </c>
      <c r="V776" s="273">
        <v>0</v>
      </c>
      <c r="W776" s="273">
        <f>V776*K776</f>
        <v>0</v>
      </c>
      <c r="X776" s="273">
        <v>3.0000000000000001E-3</v>
      </c>
      <c r="Y776" s="273">
        <f>X776*K776</f>
        <v>0.184008</v>
      </c>
      <c r="Z776" s="273">
        <v>0</v>
      </c>
      <c r="AA776" s="274">
        <f>Z776*K776</f>
        <v>0</v>
      </c>
      <c r="AR776" s="150" t="s">
        <v>449</v>
      </c>
      <c r="AT776" s="150" t="s">
        <v>217</v>
      </c>
      <c r="AU776" s="150" t="s">
        <v>86</v>
      </c>
      <c r="AY776" s="150" t="s">
        <v>147</v>
      </c>
      <c r="BE776" s="275">
        <f>IF(U776="základní",N776,0)</f>
        <v>0</v>
      </c>
      <c r="BF776" s="275">
        <f>IF(U776="snížená",N776,0)</f>
        <v>0</v>
      </c>
      <c r="BG776" s="275">
        <f>IF(U776="zákl. přenesená",N776,0)</f>
        <v>0</v>
      </c>
      <c r="BH776" s="275">
        <f>IF(U776="sníž. přenesená",N776,0)</f>
        <v>0</v>
      </c>
      <c r="BI776" s="275">
        <f>IF(U776="nulová",N776,0)</f>
        <v>0</v>
      </c>
      <c r="BJ776" s="150" t="s">
        <v>33</v>
      </c>
      <c r="BK776" s="275">
        <f>ROUND(L776*K776,2)</f>
        <v>0</v>
      </c>
      <c r="BL776" s="150" t="s">
        <v>232</v>
      </c>
      <c r="BM776" s="150" t="s">
        <v>810</v>
      </c>
    </row>
    <row r="777" spans="2:65" s="162" customFormat="1" ht="31.5" customHeight="1" x14ac:dyDescent="0.3">
      <c r="B777" s="163"/>
      <c r="C777" s="264" t="s">
        <v>811</v>
      </c>
      <c r="D777" s="264" t="s">
        <v>148</v>
      </c>
      <c r="E777" s="265" t="s">
        <v>812</v>
      </c>
      <c r="F777" s="266" t="s">
        <v>813</v>
      </c>
      <c r="G777" s="267"/>
      <c r="H777" s="267"/>
      <c r="I777" s="267"/>
      <c r="J777" s="268" t="s">
        <v>151</v>
      </c>
      <c r="K777" s="269">
        <v>53.335999999999999</v>
      </c>
      <c r="L777" s="339"/>
      <c r="M777" s="340"/>
      <c r="N777" s="270">
        <f>ROUND(L777*K777,2)</f>
        <v>0</v>
      </c>
      <c r="O777" s="267"/>
      <c r="P777" s="267"/>
      <c r="Q777" s="267"/>
      <c r="R777" s="168"/>
      <c r="T777" s="271" t="s">
        <v>3</v>
      </c>
      <c r="U777" s="272" t="s">
        <v>42</v>
      </c>
      <c r="V777" s="273">
        <v>0.17899999999999999</v>
      </c>
      <c r="W777" s="273">
        <f>V777*K777</f>
        <v>9.5471439999999994</v>
      </c>
      <c r="X777" s="273">
        <v>8.8000000000000003E-4</v>
      </c>
      <c r="Y777" s="273">
        <f>X777*K777</f>
        <v>4.693568E-2</v>
      </c>
      <c r="Z777" s="273">
        <v>0</v>
      </c>
      <c r="AA777" s="274">
        <f>Z777*K777</f>
        <v>0</v>
      </c>
      <c r="AR777" s="150" t="s">
        <v>232</v>
      </c>
      <c r="AT777" s="150" t="s">
        <v>148</v>
      </c>
      <c r="AU777" s="150" t="s">
        <v>86</v>
      </c>
      <c r="AY777" s="150" t="s">
        <v>147</v>
      </c>
      <c r="BE777" s="275">
        <f>IF(U777="základní",N777,0)</f>
        <v>0</v>
      </c>
      <c r="BF777" s="275">
        <f>IF(U777="snížená",N777,0)</f>
        <v>0</v>
      </c>
      <c r="BG777" s="275">
        <f>IF(U777="zákl. přenesená",N777,0)</f>
        <v>0</v>
      </c>
      <c r="BH777" s="275">
        <f>IF(U777="sníž. přenesená",N777,0)</f>
        <v>0</v>
      </c>
      <c r="BI777" s="275">
        <f>IF(U777="nulová",N777,0)</f>
        <v>0</v>
      </c>
      <c r="BJ777" s="150" t="s">
        <v>33</v>
      </c>
      <c r="BK777" s="275">
        <f>ROUND(L777*K777,2)</f>
        <v>0</v>
      </c>
      <c r="BL777" s="150" t="s">
        <v>232</v>
      </c>
      <c r="BM777" s="150" t="s">
        <v>814</v>
      </c>
    </row>
    <row r="778" spans="2:65" s="162" customFormat="1" ht="31.5" customHeight="1" x14ac:dyDescent="0.3">
      <c r="B778" s="163"/>
      <c r="C778" s="322" t="s">
        <v>815</v>
      </c>
      <c r="D778" s="322" t="s">
        <v>217</v>
      </c>
      <c r="E778" s="323" t="s">
        <v>816</v>
      </c>
      <c r="F778" s="324" t="s">
        <v>817</v>
      </c>
      <c r="G778" s="325"/>
      <c r="H778" s="325"/>
      <c r="I778" s="325"/>
      <c r="J778" s="326" t="s">
        <v>151</v>
      </c>
      <c r="K778" s="327">
        <v>61.335999999999999</v>
      </c>
      <c r="L778" s="341"/>
      <c r="M778" s="342"/>
      <c r="N778" s="328">
        <f>ROUND(L778*K778,2)</f>
        <v>0</v>
      </c>
      <c r="O778" s="267"/>
      <c r="P778" s="267"/>
      <c r="Q778" s="267"/>
      <c r="R778" s="168"/>
      <c r="T778" s="271" t="s">
        <v>3</v>
      </c>
      <c r="U778" s="272" t="s">
        <v>42</v>
      </c>
      <c r="V778" s="273">
        <v>0</v>
      </c>
      <c r="W778" s="273">
        <f>V778*K778</f>
        <v>0</v>
      </c>
      <c r="X778" s="273">
        <v>5.1999999999999998E-3</v>
      </c>
      <c r="Y778" s="273">
        <f>X778*K778</f>
        <v>0.31894719999999999</v>
      </c>
      <c r="Z778" s="273">
        <v>0</v>
      </c>
      <c r="AA778" s="274">
        <f>Z778*K778</f>
        <v>0</v>
      </c>
      <c r="AR778" s="150" t="s">
        <v>449</v>
      </c>
      <c r="AT778" s="150" t="s">
        <v>217</v>
      </c>
      <c r="AU778" s="150" t="s">
        <v>86</v>
      </c>
      <c r="AY778" s="150" t="s">
        <v>147</v>
      </c>
      <c r="BE778" s="275">
        <f>IF(U778="základní",N778,0)</f>
        <v>0</v>
      </c>
      <c r="BF778" s="275">
        <f>IF(U778="snížená",N778,0)</f>
        <v>0</v>
      </c>
      <c r="BG778" s="275">
        <f>IF(U778="zákl. přenesená",N778,0)</f>
        <v>0</v>
      </c>
      <c r="BH778" s="275">
        <f>IF(U778="sníž. přenesená",N778,0)</f>
        <v>0</v>
      </c>
      <c r="BI778" s="275">
        <f>IF(U778="nulová",N778,0)</f>
        <v>0</v>
      </c>
      <c r="BJ778" s="150" t="s">
        <v>33</v>
      </c>
      <c r="BK778" s="275">
        <f>ROUND(L778*K778,2)</f>
        <v>0</v>
      </c>
      <c r="BL778" s="150" t="s">
        <v>232</v>
      </c>
      <c r="BM778" s="150" t="s">
        <v>818</v>
      </c>
    </row>
    <row r="779" spans="2:65" s="162" customFormat="1" ht="44.25" customHeight="1" x14ac:dyDescent="0.3">
      <c r="B779" s="163"/>
      <c r="C779" s="264" t="s">
        <v>819</v>
      </c>
      <c r="D779" s="264" t="s">
        <v>148</v>
      </c>
      <c r="E779" s="265" t="s">
        <v>820</v>
      </c>
      <c r="F779" s="266" t="s">
        <v>821</v>
      </c>
      <c r="G779" s="267"/>
      <c r="H779" s="267"/>
      <c r="I779" s="267"/>
      <c r="J779" s="268" t="s">
        <v>151</v>
      </c>
      <c r="K779" s="269">
        <v>15.218</v>
      </c>
      <c r="L779" s="339"/>
      <c r="M779" s="340"/>
      <c r="N779" s="270">
        <f>ROUND(L779*K779,2)</f>
        <v>0</v>
      </c>
      <c r="O779" s="267"/>
      <c r="P779" s="267"/>
      <c r="Q779" s="267"/>
      <c r="R779" s="168"/>
      <c r="T779" s="271" t="s">
        <v>3</v>
      </c>
      <c r="U779" s="272" t="s">
        <v>42</v>
      </c>
      <c r="V779" s="273">
        <v>5.5E-2</v>
      </c>
      <c r="W779" s="273">
        <f>V779*K779</f>
        <v>0.83699000000000001</v>
      </c>
      <c r="X779" s="273">
        <v>0</v>
      </c>
      <c r="Y779" s="273">
        <f>X779*K779</f>
        <v>0</v>
      </c>
      <c r="Z779" s="273">
        <v>0</v>
      </c>
      <c r="AA779" s="274">
        <f>Z779*K779</f>
        <v>0</v>
      </c>
      <c r="AR779" s="150" t="s">
        <v>232</v>
      </c>
      <c r="AT779" s="150" t="s">
        <v>148</v>
      </c>
      <c r="AU779" s="150" t="s">
        <v>86</v>
      </c>
      <c r="AY779" s="150" t="s">
        <v>147</v>
      </c>
      <c r="BE779" s="275">
        <f>IF(U779="základní",N779,0)</f>
        <v>0</v>
      </c>
      <c r="BF779" s="275">
        <f>IF(U779="snížená",N779,0)</f>
        <v>0</v>
      </c>
      <c r="BG779" s="275">
        <f>IF(U779="zákl. přenesená",N779,0)</f>
        <v>0</v>
      </c>
      <c r="BH779" s="275">
        <f>IF(U779="sníž. přenesená",N779,0)</f>
        <v>0</v>
      </c>
      <c r="BI779" s="275">
        <f>IF(U779="nulová",N779,0)</f>
        <v>0</v>
      </c>
      <c r="BJ779" s="150" t="s">
        <v>33</v>
      </c>
      <c r="BK779" s="275">
        <f>ROUND(L779*K779,2)</f>
        <v>0</v>
      </c>
      <c r="BL779" s="150" t="s">
        <v>232</v>
      </c>
      <c r="BM779" s="150" t="s">
        <v>822</v>
      </c>
    </row>
    <row r="780" spans="2:65" s="294" customFormat="1" ht="22.5" customHeight="1" x14ac:dyDescent="0.3">
      <c r="B780" s="287"/>
      <c r="C780" s="288"/>
      <c r="D780" s="288"/>
      <c r="E780" s="289" t="s">
        <v>3</v>
      </c>
      <c r="F780" s="321" t="s">
        <v>823</v>
      </c>
      <c r="G780" s="291"/>
      <c r="H780" s="291"/>
      <c r="I780" s="291"/>
      <c r="J780" s="288"/>
      <c r="K780" s="292">
        <v>8.15</v>
      </c>
      <c r="L780" s="288"/>
      <c r="M780" s="288"/>
      <c r="N780" s="288"/>
      <c r="O780" s="288"/>
      <c r="P780" s="288"/>
      <c r="Q780" s="288"/>
      <c r="R780" s="293"/>
      <c r="T780" s="295"/>
      <c r="U780" s="288"/>
      <c r="V780" s="288"/>
      <c r="W780" s="288"/>
      <c r="X780" s="288"/>
      <c r="Y780" s="288"/>
      <c r="Z780" s="288"/>
      <c r="AA780" s="296"/>
      <c r="AT780" s="297" t="s">
        <v>155</v>
      </c>
      <c r="AU780" s="297" t="s">
        <v>86</v>
      </c>
      <c r="AV780" s="294" t="s">
        <v>86</v>
      </c>
      <c r="AW780" s="294" t="s">
        <v>32</v>
      </c>
      <c r="AX780" s="294" t="s">
        <v>77</v>
      </c>
      <c r="AY780" s="297" t="s">
        <v>147</v>
      </c>
    </row>
    <row r="781" spans="2:65" s="294" customFormat="1" ht="22.5" customHeight="1" x14ac:dyDescent="0.3">
      <c r="B781" s="287"/>
      <c r="C781" s="288"/>
      <c r="D781" s="288"/>
      <c r="E781" s="289" t="s">
        <v>3</v>
      </c>
      <c r="F781" s="290" t="s">
        <v>824</v>
      </c>
      <c r="G781" s="291"/>
      <c r="H781" s="291"/>
      <c r="I781" s="291"/>
      <c r="J781" s="288"/>
      <c r="K781" s="292">
        <v>7.0679999999999996</v>
      </c>
      <c r="L781" s="288"/>
      <c r="M781" s="288"/>
      <c r="N781" s="288"/>
      <c r="O781" s="288"/>
      <c r="P781" s="288"/>
      <c r="Q781" s="288"/>
      <c r="R781" s="293"/>
      <c r="T781" s="295"/>
      <c r="U781" s="288"/>
      <c r="V781" s="288"/>
      <c r="W781" s="288"/>
      <c r="X781" s="288"/>
      <c r="Y781" s="288"/>
      <c r="Z781" s="288"/>
      <c r="AA781" s="296"/>
      <c r="AT781" s="297" t="s">
        <v>155</v>
      </c>
      <c r="AU781" s="297" t="s">
        <v>86</v>
      </c>
      <c r="AV781" s="294" t="s">
        <v>86</v>
      </c>
      <c r="AW781" s="294" t="s">
        <v>32</v>
      </c>
      <c r="AX781" s="294" t="s">
        <v>77</v>
      </c>
      <c r="AY781" s="297" t="s">
        <v>147</v>
      </c>
    </row>
    <row r="782" spans="2:65" s="305" customFormat="1" ht="22.5" customHeight="1" x14ac:dyDescent="0.3">
      <c r="B782" s="298"/>
      <c r="C782" s="299"/>
      <c r="D782" s="299"/>
      <c r="E782" s="300" t="s">
        <v>3</v>
      </c>
      <c r="F782" s="301" t="s">
        <v>157</v>
      </c>
      <c r="G782" s="302"/>
      <c r="H782" s="302"/>
      <c r="I782" s="302"/>
      <c r="J782" s="299"/>
      <c r="K782" s="303">
        <v>15.218</v>
      </c>
      <c r="L782" s="299"/>
      <c r="M782" s="299"/>
      <c r="N782" s="299"/>
      <c r="O782" s="299"/>
      <c r="P782" s="299"/>
      <c r="Q782" s="299"/>
      <c r="R782" s="304"/>
      <c r="T782" s="306"/>
      <c r="U782" s="299"/>
      <c r="V782" s="299"/>
      <c r="W782" s="299"/>
      <c r="X782" s="299"/>
      <c r="Y782" s="299"/>
      <c r="Z782" s="299"/>
      <c r="AA782" s="307"/>
      <c r="AT782" s="308" t="s">
        <v>155</v>
      </c>
      <c r="AU782" s="308" t="s">
        <v>86</v>
      </c>
      <c r="AV782" s="305" t="s">
        <v>152</v>
      </c>
      <c r="AW782" s="305" t="s">
        <v>32</v>
      </c>
      <c r="AX782" s="305" t="s">
        <v>33</v>
      </c>
      <c r="AY782" s="308" t="s">
        <v>147</v>
      </c>
    </row>
    <row r="783" spans="2:65" s="162" customFormat="1" ht="44.25" customHeight="1" x14ac:dyDescent="0.3">
      <c r="B783" s="163"/>
      <c r="C783" s="322" t="s">
        <v>825</v>
      </c>
      <c r="D783" s="322" t="s">
        <v>217</v>
      </c>
      <c r="E783" s="323" t="s">
        <v>808</v>
      </c>
      <c r="F783" s="324" t="s">
        <v>809</v>
      </c>
      <c r="G783" s="325"/>
      <c r="H783" s="325"/>
      <c r="I783" s="325"/>
      <c r="J783" s="326" t="s">
        <v>151</v>
      </c>
      <c r="K783" s="327">
        <v>18.262</v>
      </c>
      <c r="L783" s="341"/>
      <c r="M783" s="342"/>
      <c r="N783" s="328">
        <f>ROUND(L783*K783,2)</f>
        <v>0</v>
      </c>
      <c r="O783" s="267"/>
      <c r="P783" s="267"/>
      <c r="Q783" s="267"/>
      <c r="R783" s="168"/>
      <c r="T783" s="271" t="s">
        <v>3</v>
      </c>
      <c r="U783" s="272" t="s">
        <v>42</v>
      </c>
      <c r="V783" s="273">
        <v>0</v>
      </c>
      <c r="W783" s="273">
        <f>V783*K783</f>
        <v>0</v>
      </c>
      <c r="X783" s="273">
        <v>3.0000000000000001E-3</v>
      </c>
      <c r="Y783" s="273">
        <f>X783*K783</f>
        <v>5.4786000000000001E-2</v>
      </c>
      <c r="Z783" s="273">
        <v>0</v>
      </c>
      <c r="AA783" s="274">
        <f>Z783*K783</f>
        <v>0</v>
      </c>
      <c r="AR783" s="150" t="s">
        <v>449</v>
      </c>
      <c r="AT783" s="150" t="s">
        <v>217</v>
      </c>
      <c r="AU783" s="150" t="s">
        <v>86</v>
      </c>
      <c r="AY783" s="150" t="s">
        <v>147</v>
      </c>
      <c r="BE783" s="275">
        <f>IF(U783="základní",N783,0)</f>
        <v>0</v>
      </c>
      <c r="BF783" s="275">
        <f>IF(U783="snížená",N783,0)</f>
        <v>0</v>
      </c>
      <c r="BG783" s="275">
        <f>IF(U783="zákl. přenesená",N783,0)</f>
        <v>0</v>
      </c>
      <c r="BH783" s="275">
        <f>IF(U783="sníž. přenesená",N783,0)</f>
        <v>0</v>
      </c>
      <c r="BI783" s="275">
        <f>IF(U783="nulová",N783,0)</f>
        <v>0</v>
      </c>
      <c r="BJ783" s="150" t="s">
        <v>33</v>
      </c>
      <c r="BK783" s="275">
        <f>ROUND(L783*K783,2)</f>
        <v>0</v>
      </c>
      <c r="BL783" s="150" t="s">
        <v>232</v>
      </c>
      <c r="BM783" s="150" t="s">
        <v>826</v>
      </c>
    </row>
    <row r="784" spans="2:65" s="162" customFormat="1" ht="31.5" customHeight="1" x14ac:dyDescent="0.3">
      <c r="B784" s="163"/>
      <c r="C784" s="264" t="s">
        <v>827</v>
      </c>
      <c r="D784" s="264" t="s">
        <v>148</v>
      </c>
      <c r="E784" s="265" t="s">
        <v>828</v>
      </c>
      <c r="F784" s="266" t="s">
        <v>829</v>
      </c>
      <c r="G784" s="267"/>
      <c r="H784" s="267"/>
      <c r="I784" s="267"/>
      <c r="J784" s="268" t="s">
        <v>151</v>
      </c>
      <c r="K784" s="269">
        <v>15.218</v>
      </c>
      <c r="L784" s="339"/>
      <c r="M784" s="340"/>
      <c r="N784" s="270">
        <f>ROUND(L784*K784,2)</f>
        <v>0</v>
      </c>
      <c r="O784" s="267"/>
      <c r="P784" s="267"/>
      <c r="Q784" s="267"/>
      <c r="R784" s="168"/>
      <c r="T784" s="271" t="s">
        <v>3</v>
      </c>
      <c r="U784" s="272" t="s">
        <v>42</v>
      </c>
      <c r="V784" s="273">
        <v>0.25700000000000001</v>
      </c>
      <c r="W784" s="273">
        <f>V784*K784</f>
        <v>3.9110260000000001</v>
      </c>
      <c r="X784" s="273">
        <v>9.3999999999999997E-4</v>
      </c>
      <c r="Y784" s="273">
        <f>X784*K784</f>
        <v>1.4304919999999999E-2</v>
      </c>
      <c r="Z784" s="273">
        <v>0</v>
      </c>
      <c r="AA784" s="274">
        <f>Z784*K784</f>
        <v>0</v>
      </c>
      <c r="AR784" s="150" t="s">
        <v>232</v>
      </c>
      <c r="AT784" s="150" t="s">
        <v>148</v>
      </c>
      <c r="AU784" s="150" t="s">
        <v>86</v>
      </c>
      <c r="AY784" s="150" t="s">
        <v>147</v>
      </c>
      <c r="BE784" s="275">
        <f>IF(U784="základní",N784,0)</f>
        <v>0</v>
      </c>
      <c r="BF784" s="275">
        <f>IF(U784="snížená",N784,0)</f>
        <v>0</v>
      </c>
      <c r="BG784" s="275">
        <f>IF(U784="zákl. přenesená",N784,0)</f>
        <v>0</v>
      </c>
      <c r="BH784" s="275">
        <f>IF(U784="sníž. přenesená",N784,0)</f>
        <v>0</v>
      </c>
      <c r="BI784" s="275">
        <f>IF(U784="nulová",N784,0)</f>
        <v>0</v>
      </c>
      <c r="BJ784" s="150" t="s">
        <v>33</v>
      </c>
      <c r="BK784" s="275">
        <f>ROUND(L784*K784,2)</f>
        <v>0</v>
      </c>
      <c r="BL784" s="150" t="s">
        <v>232</v>
      </c>
      <c r="BM784" s="150" t="s">
        <v>830</v>
      </c>
    </row>
    <row r="785" spans="2:65" s="162" customFormat="1" ht="31.5" customHeight="1" x14ac:dyDescent="0.3">
      <c r="B785" s="163"/>
      <c r="C785" s="322" t="s">
        <v>831</v>
      </c>
      <c r="D785" s="322" t="s">
        <v>217</v>
      </c>
      <c r="E785" s="323" t="s">
        <v>816</v>
      </c>
      <c r="F785" s="324" t="s">
        <v>817</v>
      </c>
      <c r="G785" s="325"/>
      <c r="H785" s="325"/>
      <c r="I785" s="325"/>
      <c r="J785" s="326" t="s">
        <v>151</v>
      </c>
      <c r="K785" s="327">
        <v>18.262</v>
      </c>
      <c r="L785" s="341"/>
      <c r="M785" s="342"/>
      <c r="N785" s="328">
        <f>ROUND(L785*K785,2)</f>
        <v>0</v>
      </c>
      <c r="O785" s="267"/>
      <c r="P785" s="267"/>
      <c r="Q785" s="267"/>
      <c r="R785" s="168"/>
      <c r="T785" s="271" t="s">
        <v>3</v>
      </c>
      <c r="U785" s="272" t="s">
        <v>42</v>
      </c>
      <c r="V785" s="273">
        <v>0</v>
      </c>
      <c r="W785" s="273">
        <f>V785*K785</f>
        <v>0</v>
      </c>
      <c r="X785" s="273">
        <v>5.1999999999999998E-3</v>
      </c>
      <c r="Y785" s="273">
        <f>X785*K785</f>
        <v>9.4962400000000002E-2</v>
      </c>
      <c r="Z785" s="273">
        <v>0</v>
      </c>
      <c r="AA785" s="274">
        <f>Z785*K785</f>
        <v>0</v>
      </c>
      <c r="AR785" s="150" t="s">
        <v>449</v>
      </c>
      <c r="AT785" s="150" t="s">
        <v>217</v>
      </c>
      <c r="AU785" s="150" t="s">
        <v>86</v>
      </c>
      <c r="AY785" s="150" t="s">
        <v>147</v>
      </c>
      <c r="BE785" s="275">
        <f>IF(U785="základní",N785,0)</f>
        <v>0</v>
      </c>
      <c r="BF785" s="275">
        <f>IF(U785="snížená",N785,0)</f>
        <v>0</v>
      </c>
      <c r="BG785" s="275">
        <f>IF(U785="zákl. přenesená",N785,0)</f>
        <v>0</v>
      </c>
      <c r="BH785" s="275">
        <f>IF(U785="sníž. přenesená",N785,0)</f>
        <v>0</v>
      </c>
      <c r="BI785" s="275">
        <f>IF(U785="nulová",N785,0)</f>
        <v>0</v>
      </c>
      <c r="BJ785" s="150" t="s">
        <v>33</v>
      </c>
      <c r="BK785" s="275">
        <f>ROUND(L785*K785,2)</f>
        <v>0</v>
      </c>
      <c r="BL785" s="150" t="s">
        <v>232</v>
      </c>
      <c r="BM785" s="150" t="s">
        <v>832</v>
      </c>
    </row>
    <row r="786" spans="2:65" s="162" customFormat="1" ht="31.5" customHeight="1" x14ac:dyDescent="0.3">
      <c r="B786" s="163"/>
      <c r="C786" s="264" t="s">
        <v>833</v>
      </c>
      <c r="D786" s="264" t="s">
        <v>148</v>
      </c>
      <c r="E786" s="265" t="s">
        <v>834</v>
      </c>
      <c r="F786" s="266" t="s">
        <v>835</v>
      </c>
      <c r="G786" s="267"/>
      <c r="H786" s="267"/>
      <c r="I786" s="267"/>
      <c r="J786" s="268" t="s">
        <v>771</v>
      </c>
      <c r="K786" s="269">
        <v>0.71399999999999997</v>
      </c>
      <c r="L786" s="339"/>
      <c r="M786" s="340"/>
      <c r="N786" s="270">
        <f>ROUND(L786*K786,2)</f>
        <v>0</v>
      </c>
      <c r="O786" s="267"/>
      <c r="P786" s="267"/>
      <c r="Q786" s="267"/>
      <c r="R786" s="168"/>
      <c r="T786" s="271" t="s">
        <v>3</v>
      </c>
      <c r="U786" s="272" t="s">
        <v>42</v>
      </c>
      <c r="V786" s="273">
        <v>1.6850000000000001</v>
      </c>
      <c r="W786" s="273">
        <f>V786*K786</f>
        <v>1.20309</v>
      </c>
      <c r="X786" s="273">
        <v>0</v>
      </c>
      <c r="Y786" s="273">
        <f>X786*K786</f>
        <v>0</v>
      </c>
      <c r="Z786" s="273">
        <v>0</v>
      </c>
      <c r="AA786" s="274">
        <f>Z786*K786</f>
        <v>0</v>
      </c>
      <c r="AR786" s="150" t="s">
        <v>232</v>
      </c>
      <c r="AT786" s="150" t="s">
        <v>148</v>
      </c>
      <c r="AU786" s="150" t="s">
        <v>86</v>
      </c>
      <c r="AY786" s="150" t="s">
        <v>147</v>
      </c>
      <c r="BE786" s="275">
        <f>IF(U786="základní",N786,0)</f>
        <v>0</v>
      </c>
      <c r="BF786" s="275">
        <f>IF(U786="snížená",N786,0)</f>
        <v>0</v>
      </c>
      <c r="BG786" s="275">
        <f>IF(U786="zákl. přenesená",N786,0)</f>
        <v>0</v>
      </c>
      <c r="BH786" s="275">
        <f>IF(U786="sníž. přenesená",N786,0)</f>
        <v>0</v>
      </c>
      <c r="BI786" s="275">
        <f>IF(U786="nulová",N786,0)</f>
        <v>0</v>
      </c>
      <c r="BJ786" s="150" t="s">
        <v>33</v>
      </c>
      <c r="BK786" s="275">
        <f>ROUND(L786*K786,2)</f>
        <v>0</v>
      </c>
      <c r="BL786" s="150" t="s">
        <v>232</v>
      </c>
      <c r="BM786" s="150" t="s">
        <v>836</v>
      </c>
    </row>
    <row r="787" spans="2:65" s="162" customFormat="1" ht="31.5" customHeight="1" x14ac:dyDescent="0.3">
      <c r="B787" s="163"/>
      <c r="C787" s="264" t="s">
        <v>837</v>
      </c>
      <c r="D787" s="264" t="s">
        <v>148</v>
      </c>
      <c r="E787" s="265" t="s">
        <v>838</v>
      </c>
      <c r="F787" s="266" t="s">
        <v>839</v>
      </c>
      <c r="G787" s="267"/>
      <c r="H787" s="267"/>
      <c r="I787" s="267"/>
      <c r="J787" s="268" t="s">
        <v>771</v>
      </c>
      <c r="K787" s="269">
        <v>0.71399999999999997</v>
      </c>
      <c r="L787" s="339"/>
      <c r="M787" s="340"/>
      <c r="N787" s="270">
        <f>ROUND(L787*K787,2)</f>
        <v>0</v>
      </c>
      <c r="O787" s="267"/>
      <c r="P787" s="267"/>
      <c r="Q787" s="267"/>
      <c r="R787" s="168"/>
      <c r="T787" s="271" t="s">
        <v>3</v>
      </c>
      <c r="U787" s="272" t="s">
        <v>42</v>
      </c>
      <c r="V787" s="273">
        <v>0.23100000000000001</v>
      </c>
      <c r="W787" s="273">
        <f>V787*K787</f>
        <v>0.164934</v>
      </c>
      <c r="X787" s="273">
        <v>0</v>
      </c>
      <c r="Y787" s="273">
        <f>X787*K787</f>
        <v>0</v>
      </c>
      <c r="Z787" s="273">
        <v>0</v>
      </c>
      <c r="AA787" s="274">
        <f>Z787*K787</f>
        <v>0</v>
      </c>
      <c r="AR787" s="150" t="s">
        <v>232</v>
      </c>
      <c r="AT787" s="150" t="s">
        <v>148</v>
      </c>
      <c r="AU787" s="150" t="s">
        <v>86</v>
      </c>
      <c r="AY787" s="150" t="s">
        <v>147</v>
      </c>
      <c r="BE787" s="275">
        <f>IF(U787="základní",N787,0)</f>
        <v>0</v>
      </c>
      <c r="BF787" s="275">
        <f>IF(U787="snížená",N787,0)</f>
        <v>0</v>
      </c>
      <c r="BG787" s="275">
        <f>IF(U787="zákl. přenesená",N787,0)</f>
        <v>0</v>
      </c>
      <c r="BH787" s="275">
        <f>IF(U787="sníž. přenesená",N787,0)</f>
        <v>0</v>
      </c>
      <c r="BI787" s="275">
        <f>IF(U787="nulová",N787,0)</f>
        <v>0</v>
      </c>
      <c r="BJ787" s="150" t="s">
        <v>33</v>
      </c>
      <c r="BK787" s="275">
        <f>ROUND(L787*K787,2)</f>
        <v>0</v>
      </c>
      <c r="BL787" s="150" t="s">
        <v>232</v>
      </c>
      <c r="BM787" s="150" t="s">
        <v>840</v>
      </c>
    </row>
    <row r="788" spans="2:65" s="254" customFormat="1" ht="29.85" customHeight="1" x14ac:dyDescent="0.3">
      <c r="B788" s="249"/>
      <c r="C788" s="250"/>
      <c r="D788" s="261" t="s">
        <v>123</v>
      </c>
      <c r="E788" s="261"/>
      <c r="F788" s="261"/>
      <c r="G788" s="261"/>
      <c r="H788" s="261"/>
      <c r="I788" s="261"/>
      <c r="J788" s="261"/>
      <c r="K788" s="261"/>
      <c r="L788" s="261"/>
      <c r="M788" s="261"/>
      <c r="N788" s="332">
        <f>BK788</f>
        <v>0</v>
      </c>
      <c r="O788" s="333"/>
      <c r="P788" s="333"/>
      <c r="Q788" s="333"/>
      <c r="R788" s="253"/>
      <c r="T788" s="255"/>
      <c r="U788" s="250"/>
      <c r="V788" s="250"/>
      <c r="W788" s="256">
        <f>SUM(W789:W797)</f>
        <v>8.1100999999999992</v>
      </c>
      <c r="X788" s="250"/>
      <c r="Y788" s="256">
        <f>SUM(Y789:Y797)</f>
        <v>0.16400072000000002</v>
      </c>
      <c r="Z788" s="250"/>
      <c r="AA788" s="257">
        <f>SUM(AA789:AA797)</f>
        <v>0</v>
      </c>
      <c r="AR788" s="258" t="s">
        <v>86</v>
      </c>
      <c r="AT788" s="259" t="s">
        <v>76</v>
      </c>
      <c r="AU788" s="259" t="s">
        <v>33</v>
      </c>
      <c r="AY788" s="258" t="s">
        <v>147</v>
      </c>
      <c r="BK788" s="260">
        <f>SUM(BK789:BK797)</f>
        <v>0</v>
      </c>
    </row>
    <row r="789" spans="2:65" s="162" customFormat="1" ht="31.5" customHeight="1" x14ac:dyDescent="0.3">
      <c r="B789" s="163"/>
      <c r="C789" s="264" t="s">
        <v>841</v>
      </c>
      <c r="D789" s="264" t="s">
        <v>148</v>
      </c>
      <c r="E789" s="265" t="s">
        <v>842</v>
      </c>
      <c r="F789" s="266" t="s">
        <v>843</v>
      </c>
      <c r="G789" s="267"/>
      <c r="H789" s="267"/>
      <c r="I789" s="267"/>
      <c r="J789" s="268" t="s">
        <v>151</v>
      </c>
      <c r="K789" s="269">
        <v>53.335999999999999</v>
      </c>
      <c r="L789" s="339"/>
      <c r="M789" s="340"/>
      <c r="N789" s="270">
        <f>ROUND(L789*K789,2)</f>
        <v>0</v>
      </c>
      <c r="O789" s="267"/>
      <c r="P789" s="267"/>
      <c r="Q789" s="267"/>
      <c r="R789" s="168"/>
      <c r="T789" s="271" t="s">
        <v>3</v>
      </c>
      <c r="U789" s="272" t="s">
        <v>42</v>
      </c>
      <c r="V789" s="273">
        <v>0.14499999999999999</v>
      </c>
      <c r="W789" s="273">
        <f>V789*K789</f>
        <v>7.733719999999999</v>
      </c>
      <c r="X789" s="273">
        <v>2.7E-4</v>
      </c>
      <c r="Y789" s="273">
        <f>X789*K789</f>
        <v>1.4400720000000001E-2</v>
      </c>
      <c r="Z789" s="273">
        <v>0</v>
      </c>
      <c r="AA789" s="274">
        <f>Z789*K789</f>
        <v>0</v>
      </c>
      <c r="AR789" s="150" t="s">
        <v>232</v>
      </c>
      <c r="AT789" s="150" t="s">
        <v>148</v>
      </c>
      <c r="AU789" s="150" t="s">
        <v>86</v>
      </c>
      <c r="AY789" s="150" t="s">
        <v>147</v>
      </c>
      <c r="BE789" s="275">
        <f>IF(U789="základní",N789,0)</f>
        <v>0</v>
      </c>
      <c r="BF789" s="275">
        <f>IF(U789="snížená",N789,0)</f>
        <v>0</v>
      </c>
      <c r="BG789" s="275">
        <f>IF(U789="zákl. přenesená",N789,0)</f>
        <v>0</v>
      </c>
      <c r="BH789" s="275">
        <f>IF(U789="sníž. přenesená",N789,0)</f>
        <v>0</v>
      </c>
      <c r="BI789" s="275">
        <f>IF(U789="nulová",N789,0)</f>
        <v>0</v>
      </c>
      <c r="BJ789" s="150" t="s">
        <v>33</v>
      </c>
      <c r="BK789" s="275">
        <f>ROUND(L789*K789,2)</f>
        <v>0</v>
      </c>
      <c r="BL789" s="150" t="s">
        <v>232</v>
      </c>
      <c r="BM789" s="150" t="s">
        <v>844</v>
      </c>
    </row>
    <row r="790" spans="2:65" s="294" customFormat="1" ht="22.5" customHeight="1" x14ac:dyDescent="0.3">
      <c r="B790" s="287"/>
      <c r="C790" s="288"/>
      <c r="D790" s="288"/>
      <c r="E790" s="289" t="s">
        <v>3</v>
      </c>
      <c r="F790" s="321" t="s">
        <v>214</v>
      </c>
      <c r="G790" s="291"/>
      <c r="H790" s="291"/>
      <c r="I790" s="291"/>
      <c r="J790" s="288"/>
      <c r="K790" s="292">
        <v>28.6</v>
      </c>
      <c r="L790" s="288"/>
      <c r="M790" s="288"/>
      <c r="N790" s="288"/>
      <c r="O790" s="288"/>
      <c r="P790" s="288"/>
      <c r="Q790" s="288"/>
      <c r="R790" s="293"/>
      <c r="T790" s="295"/>
      <c r="U790" s="288"/>
      <c r="V790" s="288"/>
      <c r="W790" s="288"/>
      <c r="X790" s="288"/>
      <c r="Y790" s="288"/>
      <c r="Z790" s="288"/>
      <c r="AA790" s="296"/>
      <c r="AT790" s="297" t="s">
        <v>155</v>
      </c>
      <c r="AU790" s="297" t="s">
        <v>86</v>
      </c>
      <c r="AV790" s="294" t="s">
        <v>86</v>
      </c>
      <c r="AW790" s="294" t="s">
        <v>32</v>
      </c>
      <c r="AX790" s="294" t="s">
        <v>77</v>
      </c>
      <c r="AY790" s="297" t="s">
        <v>147</v>
      </c>
    </row>
    <row r="791" spans="2:65" s="294" customFormat="1" ht="22.5" customHeight="1" x14ac:dyDescent="0.3">
      <c r="B791" s="287"/>
      <c r="C791" s="288"/>
      <c r="D791" s="288"/>
      <c r="E791" s="289" t="s">
        <v>3</v>
      </c>
      <c r="F791" s="290" t="s">
        <v>215</v>
      </c>
      <c r="G791" s="291"/>
      <c r="H791" s="291"/>
      <c r="I791" s="291"/>
      <c r="J791" s="288"/>
      <c r="K791" s="292">
        <v>24.736000000000001</v>
      </c>
      <c r="L791" s="288"/>
      <c r="M791" s="288"/>
      <c r="N791" s="288"/>
      <c r="O791" s="288"/>
      <c r="P791" s="288"/>
      <c r="Q791" s="288"/>
      <c r="R791" s="293"/>
      <c r="T791" s="295"/>
      <c r="U791" s="288"/>
      <c r="V791" s="288"/>
      <c r="W791" s="288"/>
      <c r="X791" s="288"/>
      <c r="Y791" s="288"/>
      <c r="Z791" s="288"/>
      <c r="AA791" s="296"/>
      <c r="AT791" s="297" t="s">
        <v>155</v>
      </c>
      <c r="AU791" s="297" t="s">
        <v>86</v>
      </c>
      <c r="AV791" s="294" t="s">
        <v>86</v>
      </c>
      <c r="AW791" s="294" t="s">
        <v>32</v>
      </c>
      <c r="AX791" s="294" t="s">
        <v>77</v>
      </c>
      <c r="AY791" s="297" t="s">
        <v>147</v>
      </c>
    </row>
    <row r="792" spans="2:65" s="305" customFormat="1" ht="22.5" customHeight="1" x14ac:dyDescent="0.3">
      <c r="B792" s="298"/>
      <c r="C792" s="299"/>
      <c r="D792" s="299"/>
      <c r="E792" s="300" t="s">
        <v>3</v>
      </c>
      <c r="F792" s="301" t="s">
        <v>157</v>
      </c>
      <c r="G792" s="302"/>
      <c r="H792" s="302"/>
      <c r="I792" s="302"/>
      <c r="J792" s="299"/>
      <c r="K792" s="303">
        <v>53.335999999999999</v>
      </c>
      <c r="L792" s="299"/>
      <c r="M792" s="299"/>
      <c r="N792" s="299"/>
      <c r="O792" s="299"/>
      <c r="P792" s="299"/>
      <c r="Q792" s="299"/>
      <c r="R792" s="304"/>
      <c r="T792" s="306"/>
      <c r="U792" s="299"/>
      <c r="V792" s="299"/>
      <c r="W792" s="299"/>
      <c r="X792" s="299"/>
      <c r="Y792" s="299"/>
      <c r="Z792" s="299"/>
      <c r="AA792" s="307"/>
      <c r="AT792" s="308" t="s">
        <v>155</v>
      </c>
      <c r="AU792" s="308" t="s">
        <v>86</v>
      </c>
      <c r="AV792" s="305" t="s">
        <v>152</v>
      </c>
      <c r="AW792" s="305" t="s">
        <v>32</v>
      </c>
      <c r="AX792" s="305" t="s">
        <v>33</v>
      </c>
      <c r="AY792" s="308" t="s">
        <v>147</v>
      </c>
    </row>
    <row r="793" spans="2:65" s="162" customFormat="1" ht="31.5" customHeight="1" x14ac:dyDescent="0.3">
      <c r="B793" s="163"/>
      <c r="C793" s="322" t="s">
        <v>845</v>
      </c>
      <c r="D793" s="322" t="s">
        <v>217</v>
      </c>
      <c r="E793" s="323" t="s">
        <v>846</v>
      </c>
      <c r="F793" s="324" t="s">
        <v>847</v>
      </c>
      <c r="G793" s="325"/>
      <c r="H793" s="325"/>
      <c r="I793" s="325"/>
      <c r="J793" s="326" t="s">
        <v>168</v>
      </c>
      <c r="K793" s="327">
        <v>5.984</v>
      </c>
      <c r="L793" s="341"/>
      <c r="M793" s="342"/>
      <c r="N793" s="328">
        <f>ROUND(L793*K793,2)</f>
        <v>0</v>
      </c>
      <c r="O793" s="267"/>
      <c r="P793" s="267"/>
      <c r="Q793" s="267"/>
      <c r="R793" s="168"/>
      <c r="T793" s="271" t="s">
        <v>3</v>
      </c>
      <c r="U793" s="272" t="s">
        <v>42</v>
      </c>
      <c r="V793" s="273">
        <v>0</v>
      </c>
      <c r="W793" s="273">
        <f>V793*K793</f>
        <v>0</v>
      </c>
      <c r="X793" s="273">
        <v>2.5000000000000001E-2</v>
      </c>
      <c r="Y793" s="273">
        <f>X793*K793</f>
        <v>0.14960000000000001</v>
      </c>
      <c r="Z793" s="273">
        <v>0</v>
      </c>
      <c r="AA793" s="274">
        <f>Z793*K793</f>
        <v>0</v>
      </c>
      <c r="AR793" s="150" t="s">
        <v>449</v>
      </c>
      <c r="AT793" s="150" t="s">
        <v>217</v>
      </c>
      <c r="AU793" s="150" t="s">
        <v>86</v>
      </c>
      <c r="AY793" s="150" t="s">
        <v>147</v>
      </c>
      <c r="BE793" s="275">
        <f>IF(U793="základní",N793,0)</f>
        <v>0</v>
      </c>
      <c r="BF793" s="275">
        <f>IF(U793="snížená",N793,0)</f>
        <v>0</v>
      </c>
      <c r="BG793" s="275">
        <f>IF(U793="zákl. přenesená",N793,0)</f>
        <v>0</v>
      </c>
      <c r="BH793" s="275">
        <f>IF(U793="sníž. přenesená",N793,0)</f>
        <v>0</v>
      </c>
      <c r="BI793" s="275">
        <f>IF(U793="nulová",N793,0)</f>
        <v>0</v>
      </c>
      <c r="BJ793" s="150" t="s">
        <v>33</v>
      </c>
      <c r="BK793" s="275">
        <f>ROUND(L793*K793,2)</f>
        <v>0</v>
      </c>
      <c r="BL793" s="150" t="s">
        <v>232</v>
      </c>
      <c r="BM793" s="150" t="s">
        <v>848</v>
      </c>
    </row>
    <row r="794" spans="2:65" s="162" customFormat="1" ht="22.5" customHeight="1" x14ac:dyDescent="0.3">
      <c r="B794" s="163"/>
      <c r="C794" s="164"/>
      <c r="D794" s="164"/>
      <c r="E794" s="164"/>
      <c r="F794" s="329" t="s">
        <v>849</v>
      </c>
      <c r="G794" s="167"/>
      <c r="H794" s="167"/>
      <c r="I794" s="167"/>
      <c r="J794" s="164"/>
      <c r="K794" s="164"/>
      <c r="L794" s="164"/>
      <c r="M794" s="164"/>
      <c r="N794" s="164"/>
      <c r="O794" s="164"/>
      <c r="P794" s="164"/>
      <c r="Q794" s="164"/>
      <c r="R794" s="168"/>
      <c r="T794" s="330"/>
      <c r="U794" s="164"/>
      <c r="V794" s="164"/>
      <c r="W794" s="164"/>
      <c r="X794" s="164"/>
      <c r="Y794" s="164"/>
      <c r="Z794" s="164"/>
      <c r="AA794" s="331"/>
      <c r="AT794" s="150" t="s">
        <v>251</v>
      </c>
      <c r="AU794" s="150" t="s">
        <v>86</v>
      </c>
    </row>
    <row r="795" spans="2:65" s="294" customFormat="1" ht="22.5" customHeight="1" x14ac:dyDescent="0.3">
      <c r="B795" s="287"/>
      <c r="C795" s="288"/>
      <c r="D795" s="288"/>
      <c r="E795" s="289" t="s">
        <v>3</v>
      </c>
      <c r="F795" s="290" t="s">
        <v>850</v>
      </c>
      <c r="G795" s="291"/>
      <c r="H795" s="291"/>
      <c r="I795" s="291"/>
      <c r="J795" s="288"/>
      <c r="K795" s="292">
        <v>5.867</v>
      </c>
      <c r="L795" s="288"/>
      <c r="M795" s="288"/>
      <c r="N795" s="288"/>
      <c r="O795" s="288"/>
      <c r="P795" s="288"/>
      <c r="Q795" s="288"/>
      <c r="R795" s="293"/>
      <c r="T795" s="295"/>
      <c r="U795" s="288"/>
      <c r="V795" s="288"/>
      <c r="W795" s="288"/>
      <c r="X795" s="288"/>
      <c r="Y795" s="288"/>
      <c r="Z795" s="288"/>
      <c r="AA795" s="296"/>
      <c r="AT795" s="297" t="s">
        <v>155</v>
      </c>
      <c r="AU795" s="297" t="s">
        <v>86</v>
      </c>
      <c r="AV795" s="294" t="s">
        <v>86</v>
      </c>
      <c r="AW795" s="294" t="s">
        <v>32</v>
      </c>
      <c r="AX795" s="294" t="s">
        <v>33</v>
      </c>
      <c r="AY795" s="297" t="s">
        <v>147</v>
      </c>
    </row>
    <row r="796" spans="2:65" s="162" customFormat="1" ht="31.5" customHeight="1" x14ac:dyDescent="0.3">
      <c r="B796" s="163"/>
      <c r="C796" s="264" t="s">
        <v>851</v>
      </c>
      <c r="D796" s="264" t="s">
        <v>148</v>
      </c>
      <c r="E796" s="265" t="s">
        <v>852</v>
      </c>
      <c r="F796" s="266" t="s">
        <v>853</v>
      </c>
      <c r="G796" s="267"/>
      <c r="H796" s="267"/>
      <c r="I796" s="267"/>
      <c r="J796" s="268" t="s">
        <v>771</v>
      </c>
      <c r="K796" s="269">
        <v>0.16400000000000001</v>
      </c>
      <c r="L796" s="339"/>
      <c r="M796" s="340"/>
      <c r="N796" s="270">
        <f>ROUND(L796*K796,2)</f>
        <v>0</v>
      </c>
      <c r="O796" s="267"/>
      <c r="P796" s="267"/>
      <c r="Q796" s="267"/>
      <c r="R796" s="168"/>
      <c r="T796" s="271" t="s">
        <v>3</v>
      </c>
      <c r="U796" s="272" t="s">
        <v>42</v>
      </c>
      <c r="V796" s="273">
        <v>1.966</v>
      </c>
      <c r="W796" s="273">
        <f>V796*K796</f>
        <v>0.32242399999999999</v>
      </c>
      <c r="X796" s="273">
        <v>0</v>
      </c>
      <c r="Y796" s="273">
        <f>X796*K796</f>
        <v>0</v>
      </c>
      <c r="Z796" s="273">
        <v>0</v>
      </c>
      <c r="AA796" s="274">
        <f>Z796*K796</f>
        <v>0</v>
      </c>
      <c r="AR796" s="150" t="s">
        <v>232</v>
      </c>
      <c r="AT796" s="150" t="s">
        <v>148</v>
      </c>
      <c r="AU796" s="150" t="s">
        <v>86</v>
      </c>
      <c r="AY796" s="150" t="s">
        <v>147</v>
      </c>
      <c r="BE796" s="275">
        <f>IF(U796="základní",N796,0)</f>
        <v>0</v>
      </c>
      <c r="BF796" s="275">
        <f>IF(U796="snížená",N796,0)</f>
        <v>0</v>
      </c>
      <c r="BG796" s="275">
        <f>IF(U796="zákl. přenesená",N796,0)</f>
        <v>0</v>
      </c>
      <c r="BH796" s="275">
        <f>IF(U796="sníž. přenesená",N796,0)</f>
        <v>0</v>
      </c>
      <c r="BI796" s="275">
        <f>IF(U796="nulová",N796,0)</f>
        <v>0</v>
      </c>
      <c r="BJ796" s="150" t="s">
        <v>33</v>
      </c>
      <c r="BK796" s="275">
        <f>ROUND(L796*K796,2)</f>
        <v>0</v>
      </c>
      <c r="BL796" s="150" t="s">
        <v>232</v>
      </c>
      <c r="BM796" s="150" t="s">
        <v>854</v>
      </c>
    </row>
    <row r="797" spans="2:65" s="162" customFormat="1" ht="31.5" customHeight="1" x14ac:dyDescent="0.3">
      <c r="B797" s="163"/>
      <c r="C797" s="264" t="s">
        <v>855</v>
      </c>
      <c r="D797" s="264" t="s">
        <v>148</v>
      </c>
      <c r="E797" s="265" t="s">
        <v>856</v>
      </c>
      <c r="F797" s="266" t="s">
        <v>857</v>
      </c>
      <c r="G797" s="267"/>
      <c r="H797" s="267"/>
      <c r="I797" s="267"/>
      <c r="J797" s="268" t="s">
        <v>771</v>
      </c>
      <c r="K797" s="269">
        <v>0.16400000000000001</v>
      </c>
      <c r="L797" s="339"/>
      <c r="M797" s="340"/>
      <c r="N797" s="270">
        <f>ROUND(L797*K797,2)</f>
        <v>0</v>
      </c>
      <c r="O797" s="267"/>
      <c r="P797" s="267"/>
      <c r="Q797" s="267"/>
      <c r="R797" s="168"/>
      <c r="T797" s="271" t="s">
        <v>3</v>
      </c>
      <c r="U797" s="272" t="s">
        <v>42</v>
      </c>
      <c r="V797" s="273">
        <v>0.32900000000000001</v>
      </c>
      <c r="W797" s="273">
        <f>V797*K797</f>
        <v>5.3956000000000004E-2</v>
      </c>
      <c r="X797" s="273">
        <v>0</v>
      </c>
      <c r="Y797" s="273">
        <f>X797*K797</f>
        <v>0</v>
      </c>
      <c r="Z797" s="273">
        <v>0</v>
      </c>
      <c r="AA797" s="274">
        <f>Z797*K797</f>
        <v>0</v>
      </c>
      <c r="AR797" s="150" t="s">
        <v>232</v>
      </c>
      <c r="AT797" s="150" t="s">
        <v>148</v>
      </c>
      <c r="AU797" s="150" t="s">
        <v>86</v>
      </c>
      <c r="AY797" s="150" t="s">
        <v>147</v>
      </c>
      <c r="BE797" s="275">
        <f>IF(U797="základní",N797,0)</f>
        <v>0</v>
      </c>
      <c r="BF797" s="275">
        <f>IF(U797="snížená",N797,0)</f>
        <v>0</v>
      </c>
      <c r="BG797" s="275">
        <f>IF(U797="zákl. přenesená",N797,0)</f>
        <v>0</v>
      </c>
      <c r="BH797" s="275">
        <f>IF(U797="sníž. přenesená",N797,0)</f>
        <v>0</v>
      </c>
      <c r="BI797" s="275">
        <f>IF(U797="nulová",N797,0)</f>
        <v>0</v>
      </c>
      <c r="BJ797" s="150" t="s">
        <v>33</v>
      </c>
      <c r="BK797" s="275">
        <f>ROUND(L797*K797,2)</f>
        <v>0</v>
      </c>
      <c r="BL797" s="150" t="s">
        <v>232</v>
      </c>
      <c r="BM797" s="150" t="s">
        <v>858</v>
      </c>
    </row>
    <row r="798" spans="2:65" s="254" customFormat="1" ht="29.85" customHeight="1" x14ac:dyDescent="0.3">
      <c r="B798" s="249"/>
      <c r="C798" s="250"/>
      <c r="D798" s="261" t="s">
        <v>124</v>
      </c>
      <c r="E798" s="261"/>
      <c r="F798" s="261"/>
      <c r="G798" s="261"/>
      <c r="H798" s="261"/>
      <c r="I798" s="261"/>
      <c r="J798" s="261"/>
      <c r="K798" s="261"/>
      <c r="L798" s="261"/>
      <c r="M798" s="261"/>
      <c r="N798" s="332">
        <f>BK798</f>
        <v>0</v>
      </c>
      <c r="O798" s="333"/>
      <c r="P798" s="333"/>
      <c r="Q798" s="333"/>
      <c r="R798" s="253"/>
      <c r="T798" s="255"/>
      <c r="U798" s="250"/>
      <c r="V798" s="250"/>
      <c r="W798" s="256">
        <f>SUM(W799:W809)</f>
        <v>35.32311</v>
      </c>
      <c r="X798" s="250"/>
      <c r="Y798" s="256">
        <f>SUM(Y799:Y809)</f>
        <v>0.18640000000000001</v>
      </c>
      <c r="Z798" s="250"/>
      <c r="AA798" s="257">
        <f>SUM(AA799:AA809)</f>
        <v>0</v>
      </c>
      <c r="AR798" s="258" t="s">
        <v>86</v>
      </c>
      <c r="AT798" s="259" t="s">
        <v>76</v>
      </c>
      <c r="AU798" s="259" t="s">
        <v>33</v>
      </c>
      <c r="AY798" s="258" t="s">
        <v>147</v>
      </c>
      <c r="BK798" s="260">
        <f>SUM(BK799:BK809)</f>
        <v>0</v>
      </c>
    </row>
    <row r="799" spans="2:65" s="162" customFormat="1" ht="22.5" customHeight="1" x14ac:dyDescent="0.3">
      <c r="B799" s="163"/>
      <c r="C799" s="264" t="s">
        <v>859</v>
      </c>
      <c r="D799" s="264" t="s">
        <v>148</v>
      </c>
      <c r="E799" s="265" t="s">
        <v>860</v>
      </c>
      <c r="F799" s="266" t="s">
        <v>861</v>
      </c>
      <c r="G799" s="267"/>
      <c r="H799" s="267"/>
      <c r="I799" s="267"/>
      <c r="J799" s="268" t="s">
        <v>586</v>
      </c>
      <c r="K799" s="269">
        <v>21</v>
      </c>
      <c r="L799" s="339"/>
      <c r="M799" s="340"/>
      <c r="N799" s="270">
        <f>ROUND(L799*K799,2)</f>
        <v>0</v>
      </c>
      <c r="O799" s="267"/>
      <c r="P799" s="267"/>
      <c r="Q799" s="267"/>
      <c r="R799" s="168"/>
      <c r="T799" s="271" t="s">
        <v>3</v>
      </c>
      <c r="U799" s="272" t="s">
        <v>42</v>
      </c>
      <c r="V799" s="273">
        <v>0.84599999999999997</v>
      </c>
      <c r="W799" s="273">
        <f>V799*K799</f>
        <v>17.765999999999998</v>
      </c>
      <c r="X799" s="273">
        <v>0</v>
      </c>
      <c r="Y799" s="273">
        <f>X799*K799</f>
        <v>0</v>
      </c>
      <c r="Z799" s="273">
        <v>0</v>
      </c>
      <c r="AA799" s="274">
        <f>Z799*K799</f>
        <v>0</v>
      </c>
      <c r="AR799" s="150" t="s">
        <v>232</v>
      </c>
      <c r="AT799" s="150" t="s">
        <v>148</v>
      </c>
      <c r="AU799" s="150" t="s">
        <v>86</v>
      </c>
      <c r="AY799" s="150" t="s">
        <v>147</v>
      </c>
      <c r="BE799" s="275">
        <f>IF(U799="základní",N799,0)</f>
        <v>0</v>
      </c>
      <c r="BF799" s="275">
        <f>IF(U799="snížená",N799,0)</f>
        <v>0</v>
      </c>
      <c r="BG799" s="275">
        <f>IF(U799="zákl. přenesená",N799,0)</f>
        <v>0</v>
      </c>
      <c r="BH799" s="275">
        <f>IF(U799="sníž. přenesená",N799,0)</f>
        <v>0</v>
      </c>
      <c r="BI799" s="275">
        <f>IF(U799="nulová",N799,0)</f>
        <v>0</v>
      </c>
      <c r="BJ799" s="150" t="s">
        <v>33</v>
      </c>
      <c r="BK799" s="275">
        <f>ROUND(L799*K799,2)</f>
        <v>0</v>
      </c>
      <c r="BL799" s="150" t="s">
        <v>232</v>
      </c>
      <c r="BM799" s="150" t="s">
        <v>862</v>
      </c>
    </row>
    <row r="800" spans="2:65" s="294" customFormat="1" ht="22.5" customHeight="1" x14ac:dyDescent="0.3">
      <c r="B800" s="287"/>
      <c r="C800" s="288"/>
      <c r="D800" s="288"/>
      <c r="E800" s="289" t="s">
        <v>3</v>
      </c>
      <c r="F800" s="321" t="s">
        <v>863</v>
      </c>
      <c r="G800" s="291"/>
      <c r="H800" s="291"/>
      <c r="I800" s="291"/>
      <c r="J800" s="288"/>
      <c r="K800" s="292">
        <v>21</v>
      </c>
      <c r="L800" s="288"/>
      <c r="M800" s="288"/>
      <c r="N800" s="288"/>
      <c r="O800" s="288"/>
      <c r="P800" s="288"/>
      <c r="Q800" s="288"/>
      <c r="R800" s="293"/>
      <c r="T800" s="295"/>
      <c r="U800" s="288"/>
      <c r="V800" s="288"/>
      <c r="W800" s="288"/>
      <c r="X800" s="288"/>
      <c r="Y800" s="288"/>
      <c r="Z800" s="288"/>
      <c r="AA800" s="296"/>
      <c r="AT800" s="297" t="s">
        <v>155</v>
      </c>
      <c r="AU800" s="297" t="s">
        <v>86</v>
      </c>
      <c r="AV800" s="294" t="s">
        <v>86</v>
      </c>
      <c r="AW800" s="294" t="s">
        <v>32</v>
      </c>
      <c r="AX800" s="294" t="s">
        <v>33</v>
      </c>
      <c r="AY800" s="297" t="s">
        <v>147</v>
      </c>
    </row>
    <row r="801" spans="2:65" s="162" customFormat="1" ht="22.5" customHeight="1" x14ac:dyDescent="0.3">
      <c r="B801" s="163"/>
      <c r="C801" s="322" t="s">
        <v>864</v>
      </c>
      <c r="D801" s="322" t="s">
        <v>217</v>
      </c>
      <c r="E801" s="323" t="s">
        <v>865</v>
      </c>
      <c r="F801" s="324" t="s">
        <v>866</v>
      </c>
      <c r="G801" s="325"/>
      <c r="H801" s="325"/>
      <c r="I801" s="325"/>
      <c r="J801" s="326" t="s">
        <v>586</v>
      </c>
      <c r="K801" s="327">
        <v>21</v>
      </c>
      <c r="L801" s="341"/>
      <c r="M801" s="342"/>
      <c r="N801" s="328">
        <f>ROUND(L801*K801,2)</f>
        <v>0</v>
      </c>
      <c r="O801" s="267"/>
      <c r="P801" s="267"/>
      <c r="Q801" s="267"/>
      <c r="R801" s="168"/>
      <c r="T801" s="271" t="s">
        <v>3</v>
      </c>
      <c r="U801" s="272" t="s">
        <v>42</v>
      </c>
      <c r="V801" s="273">
        <v>0</v>
      </c>
      <c r="W801" s="273">
        <f>V801*K801</f>
        <v>0</v>
      </c>
      <c r="X801" s="273">
        <v>5.7999999999999996E-3</v>
      </c>
      <c r="Y801" s="273">
        <f>X801*K801</f>
        <v>0.12179999999999999</v>
      </c>
      <c r="Z801" s="273">
        <v>0</v>
      </c>
      <c r="AA801" s="274">
        <f>Z801*K801</f>
        <v>0</v>
      </c>
      <c r="AR801" s="150" t="s">
        <v>449</v>
      </c>
      <c r="AT801" s="150" t="s">
        <v>217</v>
      </c>
      <c r="AU801" s="150" t="s">
        <v>86</v>
      </c>
      <c r="AY801" s="150" t="s">
        <v>147</v>
      </c>
      <c r="BE801" s="275">
        <f>IF(U801="základní",N801,0)</f>
        <v>0</v>
      </c>
      <c r="BF801" s="275">
        <f>IF(U801="snížená",N801,0)</f>
        <v>0</v>
      </c>
      <c r="BG801" s="275">
        <f>IF(U801="zákl. přenesená",N801,0)</f>
        <v>0</v>
      </c>
      <c r="BH801" s="275">
        <f>IF(U801="sníž. přenesená",N801,0)</f>
        <v>0</v>
      </c>
      <c r="BI801" s="275">
        <f>IF(U801="nulová",N801,0)</f>
        <v>0</v>
      </c>
      <c r="BJ801" s="150" t="s">
        <v>33</v>
      </c>
      <c r="BK801" s="275">
        <f>ROUND(L801*K801,2)</f>
        <v>0</v>
      </c>
      <c r="BL801" s="150" t="s">
        <v>232</v>
      </c>
      <c r="BM801" s="150" t="s">
        <v>867</v>
      </c>
    </row>
    <row r="802" spans="2:65" s="162" customFormat="1" ht="22.5" customHeight="1" x14ac:dyDescent="0.3">
      <c r="B802" s="163"/>
      <c r="C802" s="264" t="s">
        <v>868</v>
      </c>
      <c r="D802" s="264" t="s">
        <v>148</v>
      </c>
      <c r="E802" s="265" t="s">
        <v>869</v>
      </c>
      <c r="F802" s="266" t="s">
        <v>870</v>
      </c>
      <c r="G802" s="267"/>
      <c r="H802" s="267"/>
      <c r="I802" s="267"/>
      <c r="J802" s="268" t="s">
        <v>586</v>
      </c>
      <c r="K802" s="269">
        <v>7</v>
      </c>
      <c r="L802" s="339"/>
      <c r="M802" s="340"/>
      <c r="N802" s="270">
        <f>ROUND(L802*K802,2)</f>
        <v>0</v>
      </c>
      <c r="O802" s="267"/>
      <c r="P802" s="267"/>
      <c r="Q802" s="267"/>
      <c r="R802" s="168"/>
      <c r="T802" s="271" t="s">
        <v>3</v>
      </c>
      <c r="U802" s="272" t="s">
        <v>42</v>
      </c>
      <c r="V802" s="273">
        <v>2.1989999999999998</v>
      </c>
      <c r="W802" s="273">
        <f>V802*K802</f>
        <v>15.392999999999999</v>
      </c>
      <c r="X802" s="273">
        <v>0</v>
      </c>
      <c r="Y802" s="273">
        <f>X802*K802</f>
        <v>0</v>
      </c>
      <c r="Z802" s="273">
        <v>0</v>
      </c>
      <c r="AA802" s="274">
        <f>Z802*K802</f>
        <v>0</v>
      </c>
      <c r="AR802" s="150" t="s">
        <v>232</v>
      </c>
      <c r="AT802" s="150" t="s">
        <v>148</v>
      </c>
      <c r="AU802" s="150" t="s">
        <v>86</v>
      </c>
      <c r="AY802" s="150" t="s">
        <v>147</v>
      </c>
      <c r="BE802" s="275">
        <f>IF(U802="základní",N802,0)</f>
        <v>0</v>
      </c>
      <c r="BF802" s="275">
        <f>IF(U802="snížená",N802,0)</f>
        <v>0</v>
      </c>
      <c r="BG802" s="275">
        <f>IF(U802="zákl. přenesená",N802,0)</f>
        <v>0</v>
      </c>
      <c r="BH802" s="275">
        <f>IF(U802="sníž. přenesená",N802,0)</f>
        <v>0</v>
      </c>
      <c r="BI802" s="275">
        <f>IF(U802="nulová",N802,0)</f>
        <v>0</v>
      </c>
      <c r="BJ802" s="150" t="s">
        <v>33</v>
      </c>
      <c r="BK802" s="275">
        <f>ROUND(L802*K802,2)</f>
        <v>0</v>
      </c>
      <c r="BL802" s="150" t="s">
        <v>232</v>
      </c>
      <c r="BM802" s="150" t="s">
        <v>871</v>
      </c>
    </row>
    <row r="803" spans="2:65" s="294" customFormat="1" ht="22.5" customHeight="1" x14ac:dyDescent="0.3">
      <c r="B803" s="287"/>
      <c r="C803" s="288"/>
      <c r="D803" s="288"/>
      <c r="E803" s="289" t="s">
        <v>3</v>
      </c>
      <c r="F803" s="321" t="s">
        <v>872</v>
      </c>
      <c r="G803" s="291"/>
      <c r="H803" s="291"/>
      <c r="I803" s="291"/>
      <c r="J803" s="288"/>
      <c r="K803" s="292">
        <v>2</v>
      </c>
      <c r="L803" s="288"/>
      <c r="M803" s="288"/>
      <c r="N803" s="288"/>
      <c r="O803" s="288"/>
      <c r="P803" s="288"/>
      <c r="Q803" s="288"/>
      <c r="R803" s="293"/>
      <c r="T803" s="295"/>
      <c r="U803" s="288"/>
      <c r="V803" s="288"/>
      <c r="W803" s="288"/>
      <c r="X803" s="288"/>
      <c r="Y803" s="288"/>
      <c r="Z803" s="288"/>
      <c r="AA803" s="296"/>
      <c r="AT803" s="297" t="s">
        <v>155</v>
      </c>
      <c r="AU803" s="297" t="s">
        <v>86</v>
      </c>
      <c r="AV803" s="294" t="s">
        <v>86</v>
      </c>
      <c r="AW803" s="294" t="s">
        <v>32</v>
      </c>
      <c r="AX803" s="294" t="s">
        <v>77</v>
      </c>
      <c r="AY803" s="297" t="s">
        <v>147</v>
      </c>
    </row>
    <row r="804" spans="2:65" s="294" customFormat="1" ht="22.5" customHeight="1" x14ac:dyDescent="0.3">
      <c r="B804" s="287"/>
      <c r="C804" s="288"/>
      <c r="D804" s="288"/>
      <c r="E804" s="289" t="s">
        <v>3</v>
      </c>
      <c r="F804" s="290" t="s">
        <v>873</v>
      </c>
      <c r="G804" s="291"/>
      <c r="H804" s="291"/>
      <c r="I804" s="291"/>
      <c r="J804" s="288"/>
      <c r="K804" s="292">
        <v>5</v>
      </c>
      <c r="L804" s="288"/>
      <c r="M804" s="288"/>
      <c r="N804" s="288"/>
      <c r="O804" s="288"/>
      <c r="P804" s="288"/>
      <c r="Q804" s="288"/>
      <c r="R804" s="293"/>
      <c r="T804" s="295"/>
      <c r="U804" s="288"/>
      <c r="V804" s="288"/>
      <c r="W804" s="288"/>
      <c r="X804" s="288"/>
      <c r="Y804" s="288"/>
      <c r="Z804" s="288"/>
      <c r="AA804" s="296"/>
      <c r="AT804" s="297" t="s">
        <v>155</v>
      </c>
      <c r="AU804" s="297" t="s">
        <v>86</v>
      </c>
      <c r="AV804" s="294" t="s">
        <v>86</v>
      </c>
      <c r="AW804" s="294" t="s">
        <v>32</v>
      </c>
      <c r="AX804" s="294" t="s">
        <v>77</v>
      </c>
      <c r="AY804" s="297" t="s">
        <v>147</v>
      </c>
    </row>
    <row r="805" spans="2:65" s="305" customFormat="1" ht="22.5" customHeight="1" x14ac:dyDescent="0.3">
      <c r="B805" s="298"/>
      <c r="C805" s="299"/>
      <c r="D805" s="299"/>
      <c r="E805" s="300" t="s">
        <v>3</v>
      </c>
      <c r="F805" s="301" t="s">
        <v>157</v>
      </c>
      <c r="G805" s="302"/>
      <c r="H805" s="302"/>
      <c r="I805" s="302"/>
      <c r="J805" s="299"/>
      <c r="K805" s="303">
        <v>7</v>
      </c>
      <c r="L805" s="299"/>
      <c r="M805" s="299"/>
      <c r="N805" s="299"/>
      <c r="O805" s="299"/>
      <c r="P805" s="299"/>
      <c r="Q805" s="299"/>
      <c r="R805" s="304"/>
      <c r="T805" s="306"/>
      <c r="U805" s="299"/>
      <c r="V805" s="299"/>
      <c r="W805" s="299"/>
      <c r="X805" s="299"/>
      <c r="Y805" s="299"/>
      <c r="Z805" s="299"/>
      <c r="AA805" s="307"/>
      <c r="AT805" s="308" t="s">
        <v>155</v>
      </c>
      <c r="AU805" s="308" t="s">
        <v>86</v>
      </c>
      <c r="AV805" s="305" t="s">
        <v>152</v>
      </c>
      <c r="AW805" s="305" t="s">
        <v>32</v>
      </c>
      <c r="AX805" s="305" t="s">
        <v>33</v>
      </c>
      <c r="AY805" s="308" t="s">
        <v>147</v>
      </c>
    </row>
    <row r="806" spans="2:65" s="162" customFormat="1" ht="22.5" customHeight="1" x14ac:dyDescent="0.3">
      <c r="B806" s="163"/>
      <c r="C806" s="322" t="s">
        <v>874</v>
      </c>
      <c r="D806" s="322" t="s">
        <v>217</v>
      </c>
      <c r="E806" s="323" t="s">
        <v>875</v>
      </c>
      <c r="F806" s="324" t="s">
        <v>876</v>
      </c>
      <c r="G806" s="325"/>
      <c r="H806" s="325"/>
      <c r="I806" s="325"/>
      <c r="J806" s="326" t="s">
        <v>586</v>
      </c>
      <c r="K806" s="327">
        <v>5</v>
      </c>
      <c r="L806" s="341"/>
      <c r="M806" s="342"/>
      <c r="N806" s="328">
        <f>ROUND(L806*K806,2)</f>
        <v>0</v>
      </c>
      <c r="O806" s="267"/>
      <c r="P806" s="267"/>
      <c r="Q806" s="267"/>
      <c r="R806" s="168"/>
      <c r="T806" s="271" t="s">
        <v>3</v>
      </c>
      <c r="U806" s="272" t="s">
        <v>42</v>
      </c>
      <c r="V806" s="273">
        <v>0</v>
      </c>
      <c r="W806" s="273">
        <f>V806*K806</f>
        <v>0</v>
      </c>
      <c r="X806" s="273">
        <v>8.0000000000000002E-3</v>
      </c>
      <c r="Y806" s="273">
        <f>X806*K806</f>
        <v>0.04</v>
      </c>
      <c r="Z806" s="273">
        <v>0</v>
      </c>
      <c r="AA806" s="274">
        <f>Z806*K806</f>
        <v>0</v>
      </c>
      <c r="AR806" s="150" t="s">
        <v>449</v>
      </c>
      <c r="AT806" s="150" t="s">
        <v>217</v>
      </c>
      <c r="AU806" s="150" t="s">
        <v>86</v>
      </c>
      <c r="AY806" s="150" t="s">
        <v>147</v>
      </c>
      <c r="BE806" s="275">
        <f>IF(U806="základní",N806,0)</f>
        <v>0</v>
      </c>
      <c r="BF806" s="275">
        <f>IF(U806="snížená",N806,0)</f>
        <v>0</v>
      </c>
      <c r="BG806" s="275">
        <f>IF(U806="zákl. přenesená",N806,0)</f>
        <v>0</v>
      </c>
      <c r="BH806" s="275">
        <f>IF(U806="sníž. přenesená",N806,0)</f>
        <v>0</v>
      </c>
      <c r="BI806" s="275">
        <f>IF(U806="nulová",N806,0)</f>
        <v>0</v>
      </c>
      <c r="BJ806" s="150" t="s">
        <v>33</v>
      </c>
      <c r="BK806" s="275">
        <f>ROUND(L806*K806,2)</f>
        <v>0</v>
      </c>
      <c r="BL806" s="150" t="s">
        <v>232</v>
      </c>
      <c r="BM806" s="150" t="s">
        <v>877</v>
      </c>
    </row>
    <row r="807" spans="2:65" s="162" customFormat="1" ht="22.5" customHeight="1" x14ac:dyDescent="0.3">
      <c r="B807" s="163"/>
      <c r="C807" s="322" t="s">
        <v>878</v>
      </c>
      <c r="D807" s="322" t="s">
        <v>217</v>
      </c>
      <c r="E807" s="323" t="s">
        <v>879</v>
      </c>
      <c r="F807" s="324" t="s">
        <v>880</v>
      </c>
      <c r="G807" s="325"/>
      <c r="H807" s="325"/>
      <c r="I807" s="325"/>
      <c r="J807" s="326" t="s">
        <v>586</v>
      </c>
      <c r="K807" s="327">
        <v>2</v>
      </c>
      <c r="L807" s="341"/>
      <c r="M807" s="342"/>
      <c r="N807" s="328">
        <f>ROUND(L807*K807,2)</f>
        <v>0</v>
      </c>
      <c r="O807" s="267"/>
      <c r="P807" s="267"/>
      <c r="Q807" s="267"/>
      <c r="R807" s="168"/>
      <c r="T807" s="271" t="s">
        <v>3</v>
      </c>
      <c r="U807" s="272" t="s">
        <v>42</v>
      </c>
      <c r="V807" s="273">
        <v>0</v>
      </c>
      <c r="W807" s="273">
        <f>V807*K807</f>
        <v>0</v>
      </c>
      <c r="X807" s="273">
        <v>1.23E-2</v>
      </c>
      <c r="Y807" s="273">
        <f>X807*K807</f>
        <v>2.46E-2</v>
      </c>
      <c r="Z807" s="273">
        <v>0</v>
      </c>
      <c r="AA807" s="274">
        <f>Z807*K807</f>
        <v>0</v>
      </c>
      <c r="AR807" s="150" t="s">
        <v>449</v>
      </c>
      <c r="AT807" s="150" t="s">
        <v>217</v>
      </c>
      <c r="AU807" s="150" t="s">
        <v>86</v>
      </c>
      <c r="AY807" s="150" t="s">
        <v>147</v>
      </c>
      <c r="BE807" s="275">
        <f>IF(U807="základní",N807,0)</f>
        <v>0</v>
      </c>
      <c r="BF807" s="275">
        <f>IF(U807="snížená",N807,0)</f>
        <v>0</v>
      </c>
      <c r="BG807" s="275">
        <f>IF(U807="zákl. přenesená",N807,0)</f>
        <v>0</v>
      </c>
      <c r="BH807" s="275">
        <f>IF(U807="sníž. přenesená",N807,0)</f>
        <v>0</v>
      </c>
      <c r="BI807" s="275">
        <f>IF(U807="nulová",N807,0)</f>
        <v>0</v>
      </c>
      <c r="BJ807" s="150" t="s">
        <v>33</v>
      </c>
      <c r="BK807" s="275">
        <f>ROUND(L807*K807,2)</f>
        <v>0</v>
      </c>
      <c r="BL807" s="150" t="s">
        <v>232</v>
      </c>
      <c r="BM807" s="150" t="s">
        <v>881</v>
      </c>
    </row>
    <row r="808" spans="2:65" s="162" customFormat="1" ht="31.5" customHeight="1" x14ac:dyDescent="0.3">
      <c r="B808" s="163"/>
      <c r="C808" s="264" t="s">
        <v>882</v>
      </c>
      <c r="D808" s="264" t="s">
        <v>148</v>
      </c>
      <c r="E808" s="265" t="s">
        <v>883</v>
      </c>
      <c r="F808" s="266" t="s">
        <v>884</v>
      </c>
      <c r="G808" s="267"/>
      <c r="H808" s="267"/>
      <c r="I808" s="267"/>
      <c r="J808" s="268" t="s">
        <v>771</v>
      </c>
      <c r="K808" s="269">
        <v>0.186</v>
      </c>
      <c r="L808" s="339"/>
      <c r="M808" s="340"/>
      <c r="N808" s="270">
        <f>ROUND(L808*K808,2)</f>
        <v>0</v>
      </c>
      <c r="O808" s="267"/>
      <c r="P808" s="267"/>
      <c r="Q808" s="267"/>
      <c r="R808" s="168"/>
      <c r="T808" s="271" t="s">
        <v>3</v>
      </c>
      <c r="U808" s="272" t="s">
        <v>42</v>
      </c>
      <c r="V808" s="273">
        <v>8.9039999999999999</v>
      </c>
      <c r="W808" s="273">
        <f>V808*K808</f>
        <v>1.6561440000000001</v>
      </c>
      <c r="X808" s="273">
        <v>0</v>
      </c>
      <c r="Y808" s="273">
        <f>X808*K808</f>
        <v>0</v>
      </c>
      <c r="Z808" s="273">
        <v>0</v>
      </c>
      <c r="AA808" s="274">
        <f>Z808*K808</f>
        <v>0</v>
      </c>
      <c r="AR808" s="150" t="s">
        <v>232</v>
      </c>
      <c r="AT808" s="150" t="s">
        <v>148</v>
      </c>
      <c r="AU808" s="150" t="s">
        <v>86</v>
      </c>
      <c r="AY808" s="150" t="s">
        <v>147</v>
      </c>
      <c r="BE808" s="275">
        <f>IF(U808="základní",N808,0)</f>
        <v>0</v>
      </c>
      <c r="BF808" s="275">
        <f>IF(U808="snížená",N808,0)</f>
        <v>0</v>
      </c>
      <c r="BG808" s="275">
        <f>IF(U808="zákl. přenesená",N808,0)</f>
        <v>0</v>
      </c>
      <c r="BH808" s="275">
        <f>IF(U808="sníž. přenesená",N808,0)</f>
        <v>0</v>
      </c>
      <c r="BI808" s="275">
        <f>IF(U808="nulová",N808,0)</f>
        <v>0</v>
      </c>
      <c r="BJ808" s="150" t="s">
        <v>33</v>
      </c>
      <c r="BK808" s="275">
        <f>ROUND(L808*K808,2)</f>
        <v>0</v>
      </c>
      <c r="BL808" s="150" t="s">
        <v>232</v>
      </c>
      <c r="BM808" s="150" t="s">
        <v>885</v>
      </c>
    </row>
    <row r="809" spans="2:65" s="162" customFormat="1" ht="31.5" customHeight="1" x14ac:dyDescent="0.3">
      <c r="B809" s="163"/>
      <c r="C809" s="264" t="s">
        <v>886</v>
      </c>
      <c r="D809" s="264" t="s">
        <v>148</v>
      </c>
      <c r="E809" s="265" t="s">
        <v>887</v>
      </c>
      <c r="F809" s="266" t="s">
        <v>888</v>
      </c>
      <c r="G809" s="267"/>
      <c r="H809" s="267"/>
      <c r="I809" s="267"/>
      <c r="J809" s="268" t="s">
        <v>771</v>
      </c>
      <c r="K809" s="269">
        <v>0.186</v>
      </c>
      <c r="L809" s="339"/>
      <c r="M809" s="340"/>
      <c r="N809" s="270">
        <f>ROUND(L809*K809,2)</f>
        <v>0</v>
      </c>
      <c r="O809" s="267"/>
      <c r="P809" s="267"/>
      <c r="Q809" s="267"/>
      <c r="R809" s="168"/>
      <c r="T809" s="271" t="s">
        <v>3</v>
      </c>
      <c r="U809" s="272" t="s">
        <v>42</v>
      </c>
      <c r="V809" s="273">
        <v>2.7309999999999999</v>
      </c>
      <c r="W809" s="273">
        <f>V809*K809</f>
        <v>0.50796599999999992</v>
      </c>
      <c r="X809" s="273">
        <v>0</v>
      </c>
      <c r="Y809" s="273">
        <f>X809*K809</f>
        <v>0</v>
      </c>
      <c r="Z809" s="273">
        <v>0</v>
      </c>
      <c r="AA809" s="274">
        <f>Z809*K809</f>
        <v>0</v>
      </c>
      <c r="AR809" s="150" t="s">
        <v>232</v>
      </c>
      <c r="AT809" s="150" t="s">
        <v>148</v>
      </c>
      <c r="AU809" s="150" t="s">
        <v>86</v>
      </c>
      <c r="AY809" s="150" t="s">
        <v>147</v>
      </c>
      <c r="BE809" s="275">
        <f>IF(U809="základní",N809,0)</f>
        <v>0</v>
      </c>
      <c r="BF809" s="275">
        <f>IF(U809="snížená",N809,0)</f>
        <v>0</v>
      </c>
      <c r="BG809" s="275">
        <f>IF(U809="zákl. přenesená",N809,0)</f>
        <v>0</v>
      </c>
      <c r="BH809" s="275">
        <f>IF(U809="sníž. přenesená",N809,0)</f>
        <v>0</v>
      </c>
      <c r="BI809" s="275">
        <f>IF(U809="nulová",N809,0)</f>
        <v>0</v>
      </c>
      <c r="BJ809" s="150" t="s">
        <v>33</v>
      </c>
      <c r="BK809" s="275">
        <f>ROUND(L809*K809,2)</f>
        <v>0</v>
      </c>
      <c r="BL809" s="150" t="s">
        <v>232</v>
      </c>
      <c r="BM809" s="150" t="s">
        <v>889</v>
      </c>
    </row>
    <row r="810" spans="2:65" s="254" customFormat="1" ht="29.85" customHeight="1" x14ac:dyDescent="0.3">
      <c r="B810" s="249"/>
      <c r="C810" s="250"/>
      <c r="D810" s="261" t="s">
        <v>125</v>
      </c>
      <c r="E810" s="261"/>
      <c r="F810" s="261"/>
      <c r="G810" s="261"/>
      <c r="H810" s="261"/>
      <c r="I810" s="261"/>
      <c r="J810" s="261"/>
      <c r="K810" s="261"/>
      <c r="L810" s="261"/>
      <c r="M810" s="261"/>
      <c r="N810" s="332">
        <f>BK810</f>
        <v>0</v>
      </c>
      <c r="O810" s="333"/>
      <c r="P810" s="333"/>
      <c r="Q810" s="333"/>
      <c r="R810" s="253"/>
      <c r="T810" s="255"/>
      <c r="U810" s="250"/>
      <c r="V810" s="250"/>
      <c r="W810" s="256">
        <f>SUM(W811:W847)</f>
        <v>435.90373099999994</v>
      </c>
      <c r="X810" s="250"/>
      <c r="Y810" s="256">
        <f>SUM(Y811:Y847)</f>
        <v>1.8593579999999998</v>
      </c>
      <c r="Z810" s="250"/>
      <c r="AA810" s="257">
        <f>SUM(AA811:AA847)</f>
        <v>1.27965273</v>
      </c>
      <c r="AR810" s="258" t="s">
        <v>86</v>
      </c>
      <c r="AT810" s="259" t="s">
        <v>76</v>
      </c>
      <c r="AU810" s="259" t="s">
        <v>33</v>
      </c>
      <c r="AY810" s="258" t="s">
        <v>147</v>
      </c>
      <c r="BK810" s="260">
        <f>SUM(BK811:BK847)</f>
        <v>0</v>
      </c>
    </row>
    <row r="811" spans="2:65" s="162" customFormat="1" ht="22.5" customHeight="1" x14ac:dyDescent="0.3">
      <c r="B811" s="163"/>
      <c r="C811" s="264" t="s">
        <v>890</v>
      </c>
      <c r="D811" s="264" t="s">
        <v>148</v>
      </c>
      <c r="E811" s="265" t="s">
        <v>891</v>
      </c>
      <c r="F811" s="266" t="s">
        <v>892</v>
      </c>
      <c r="G811" s="267"/>
      <c r="H811" s="267"/>
      <c r="I811" s="267"/>
      <c r="J811" s="268" t="s">
        <v>271</v>
      </c>
      <c r="K811" s="269">
        <v>5.5</v>
      </c>
      <c r="L811" s="339"/>
      <c r="M811" s="340"/>
      <c r="N811" s="270">
        <f>ROUND(L811*K811,2)</f>
        <v>0</v>
      </c>
      <c r="O811" s="267"/>
      <c r="P811" s="267"/>
      <c r="Q811" s="267"/>
      <c r="R811" s="168"/>
      <c r="T811" s="271" t="s">
        <v>3</v>
      </c>
      <c r="U811" s="272" t="s">
        <v>42</v>
      </c>
      <c r="V811" s="273">
        <v>0.104</v>
      </c>
      <c r="W811" s="273">
        <f>V811*K811</f>
        <v>0.57199999999999995</v>
      </c>
      <c r="X811" s="273">
        <v>0</v>
      </c>
      <c r="Y811" s="273">
        <f>X811*K811</f>
        <v>0</v>
      </c>
      <c r="Z811" s="273">
        <v>1.6999999999999999E-3</v>
      </c>
      <c r="AA811" s="274">
        <f>Z811*K811</f>
        <v>9.3499999999999989E-3</v>
      </c>
      <c r="AR811" s="150" t="s">
        <v>232</v>
      </c>
      <c r="AT811" s="150" t="s">
        <v>148</v>
      </c>
      <c r="AU811" s="150" t="s">
        <v>86</v>
      </c>
      <c r="AY811" s="150" t="s">
        <v>147</v>
      </c>
      <c r="BE811" s="275">
        <f>IF(U811="základní",N811,0)</f>
        <v>0</v>
      </c>
      <c r="BF811" s="275">
        <f>IF(U811="snížená",N811,0)</f>
        <v>0</v>
      </c>
      <c r="BG811" s="275">
        <f>IF(U811="zákl. přenesená",N811,0)</f>
        <v>0</v>
      </c>
      <c r="BH811" s="275">
        <f>IF(U811="sníž. přenesená",N811,0)</f>
        <v>0</v>
      </c>
      <c r="BI811" s="275">
        <f>IF(U811="nulová",N811,0)</f>
        <v>0</v>
      </c>
      <c r="BJ811" s="150" t="s">
        <v>33</v>
      </c>
      <c r="BK811" s="275">
        <f>ROUND(L811*K811,2)</f>
        <v>0</v>
      </c>
      <c r="BL811" s="150" t="s">
        <v>232</v>
      </c>
      <c r="BM811" s="150" t="s">
        <v>893</v>
      </c>
    </row>
    <row r="812" spans="2:65" s="294" customFormat="1" ht="22.5" customHeight="1" x14ac:dyDescent="0.3">
      <c r="B812" s="287"/>
      <c r="C812" s="288"/>
      <c r="D812" s="288"/>
      <c r="E812" s="289" t="s">
        <v>3</v>
      </c>
      <c r="F812" s="321" t="s">
        <v>894</v>
      </c>
      <c r="G812" s="291"/>
      <c r="H812" s="291"/>
      <c r="I812" s="291"/>
      <c r="J812" s="288"/>
      <c r="K812" s="292">
        <v>3.5</v>
      </c>
      <c r="L812" s="288"/>
      <c r="M812" s="288"/>
      <c r="N812" s="288"/>
      <c r="O812" s="288"/>
      <c r="P812" s="288"/>
      <c r="Q812" s="288"/>
      <c r="R812" s="293"/>
      <c r="T812" s="295"/>
      <c r="U812" s="288"/>
      <c r="V812" s="288"/>
      <c r="W812" s="288"/>
      <c r="X812" s="288"/>
      <c r="Y812" s="288"/>
      <c r="Z812" s="288"/>
      <c r="AA812" s="296"/>
      <c r="AT812" s="297" t="s">
        <v>155</v>
      </c>
      <c r="AU812" s="297" t="s">
        <v>86</v>
      </c>
      <c r="AV812" s="294" t="s">
        <v>86</v>
      </c>
      <c r="AW812" s="294" t="s">
        <v>32</v>
      </c>
      <c r="AX812" s="294" t="s">
        <v>77</v>
      </c>
      <c r="AY812" s="297" t="s">
        <v>147</v>
      </c>
    </row>
    <row r="813" spans="2:65" s="294" customFormat="1" ht="22.5" customHeight="1" x14ac:dyDescent="0.3">
      <c r="B813" s="287"/>
      <c r="C813" s="288"/>
      <c r="D813" s="288"/>
      <c r="E813" s="289" t="s">
        <v>3</v>
      </c>
      <c r="F813" s="290" t="s">
        <v>895</v>
      </c>
      <c r="G813" s="291"/>
      <c r="H813" s="291"/>
      <c r="I813" s="291"/>
      <c r="J813" s="288"/>
      <c r="K813" s="292">
        <v>2</v>
      </c>
      <c r="L813" s="288"/>
      <c r="M813" s="288"/>
      <c r="N813" s="288"/>
      <c r="O813" s="288"/>
      <c r="P813" s="288"/>
      <c r="Q813" s="288"/>
      <c r="R813" s="293"/>
      <c r="T813" s="295"/>
      <c r="U813" s="288"/>
      <c r="V813" s="288"/>
      <c r="W813" s="288"/>
      <c r="X813" s="288"/>
      <c r="Y813" s="288"/>
      <c r="Z813" s="288"/>
      <c r="AA813" s="296"/>
      <c r="AT813" s="297" t="s">
        <v>155</v>
      </c>
      <c r="AU813" s="297" t="s">
        <v>86</v>
      </c>
      <c r="AV813" s="294" t="s">
        <v>86</v>
      </c>
      <c r="AW813" s="294" t="s">
        <v>32</v>
      </c>
      <c r="AX813" s="294" t="s">
        <v>77</v>
      </c>
      <c r="AY813" s="297" t="s">
        <v>147</v>
      </c>
    </row>
    <row r="814" spans="2:65" s="305" customFormat="1" ht="22.5" customHeight="1" x14ac:dyDescent="0.3">
      <c r="B814" s="298"/>
      <c r="C814" s="299"/>
      <c r="D814" s="299"/>
      <c r="E814" s="300" t="s">
        <v>3</v>
      </c>
      <c r="F814" s="301" t="s">
        <v>157</v>
      </c>
      <c r="G814" s="302"/>
      <c r="H814" s="302"/>
      <c r="I814" s="302"/>
      <c r="J814" s="299"/>
      <c r="K814" s="303">
        <v>5.5</v>
      </c>
      <c r="L814" s="299"/>
      <c r="M814" s="299"/>
      <c r="N814" s="299"/>
      <c r="O814" s="299"/>
      <c r="P814" s="299"/>
      <c r="Q814" s="299"/>
      <c r="R814" s="304"/>
      <c r="T814" s="306"/>
      <c r="U814" s="299"/>
      <c r="V814" s="299"/>
      <c r="W814" s="299"/>
      <c r="X814" s="299"/>
      <c r="Y814" s="299"/>
      <c r="Z814" s="299"/>
      <c r="AA814" s="307"/>
      <c r="AT814" s="308" t="s">
        <v>155</v>
      </c>
      <c r="AU814" s="308" t="s">
        <v>86</v>
      </c>
      <c r="AV814" s="305" t="s">
        <v>152</v>
      </c>
      <c r="AW814" s="305" t="s">
        <v>32</v>
      </c>
      <c r="AX814" s="305" t="s">
        <v>33</v>
      </c>
      <c r="AY814" s="308" t="s">
        <v>147</v>
      </c>
    </row>
    <row r="815" spans="2:65" s="162" customFormat="1" ht="31.5" customHeight="1" x14ac:dyDescent="0.3">
      <c r="B815" s="163"/>
      <c r="C815" s="264" t="s">
        <v>896</v>
      </c>
      <c r="D815" s="264" t="s">
        <v>148</v>
      </c>
      <c r="E815" s="265" t="s">
        <v>897</v>
      </c>
      <c r="F815" s="266" t="s">
        <v>898</v>
      </c>
      <c r="G815" s="267"/>
      <c r="H815" s="267"/>
      <c r="I815" s="267"/>
      <c r="J815" s="268" t="s">
        <v>271</v>
      </c>
      <c r="K815" s="269">
        <v>96.784999999999997</v>
      </c>
      <c r="L815" s="339"/>
      <c r="M815" s="340"/>
      <c r="N815" s="270">
        <f>ROUND(L815*K815,2)</f>
        <v>0</v>
      </c>
      <c r="O815" s="267"/>
      <c r="P815" s="267"/>
      <c r="Q815" s="267"/>
      <c r="R815" s="168"/>
      <c r="T815" s="271" t="s">
        <v>3</v>
      </c>
      <c r="U815" s="272" t="s">
        <v>42</v>
      </c>
      <c r="V815" s="273">
        <v>7.8E-2</v>
      </c>
      <c r="W815" s="273">
        <f>V815*K815</f>
        <v>7.5492299999999997</v>
      </c>
      <c r="X815" s="273">
        <v>0</v>
      </c>
      <c r="Y815" s="273">
        <f>X815*K815</f>
        <v>0</v>
      </c>
      <c r="Z815" s="273">
        <v>1.7700000000000001E-3</v>
      </c>
      <c r="AA815" s="274">
        <f>Z815*K815</f>
        <v>0.17130945</v>
      </c>
      <c r="AR815" s="150" t="s">
        <v>232</v>
      </c>
      <c r="AT815" s="150" t="s">
        <v>148</v>
      </c>
      <c r="AU815" s="150" t="s">
        <v>86</v>
      </c>
      <c r="AY815" s="150" t="s">
        <v>147</v>
      </c>
      <c r="BE815" s="275">
        <f>IF(U815="základní",N815,0)</f>
        <v>0</v>
      </c>
      <c r="BF815" s="275">
        <f>IF(U815="snížená",N815,0)</f>
        <v>0</v>
      </c>
      <c r="BG815" s="275">
        <f>IF(U815="zákl. přenesená",N815,0)</f>
        <v>0</v>
      </c>
      <c r="BH815" s="275">
        <f>IF(U815="sníž. přenesená",N815,0)</f>
        <v>0</v>
      </c>
      <c r="BI815" s="275">
        <f>IF(U815="nulová",N815,0)</f>
        <v>0</v>
      </c>
      <c r="BJ815" s="150" t="s">
        <v>33</v>
      </c>
      <c r="BK815" s="275">
        <f>ROUND(L815*K815,2)</f>
        <v>0</v>
      </c>
      <c r="BL815" s="150" t="s">
        <v>232</v>
      </c>
      <c r="BM815" s="150" t="s">
        <v>899</v>
      </c>
    </row>
    <row r="816" spans="2:65" s="294" customFormat="1" ht="22.5" customHeight="1" x14ac:dyDescent="0.3">
      <c r="B816" s="287"/>
      <c r="C816" s="288"/>
      <c r="D816" s="288"/>
      <c r="E816" s="289" t="s">
        <v>3</v>
      </c>
      <c r="F816" s="321" t="s">
        <v>900</v>
      </c>
      <c r="G816" s="291"/>
      <c r="H816" s="291"/>
      <c r="I816" s="291"/>
      <c r="J816" s="288"/>
      <c r="K816" s="292">
        <v>58.8</v>
      </c>
      <c r="L816" s="288"/>
      <c r="M816" s="288"/>
      <c r="N816" s="288"/>
      <c r="O816" s="288"/>
      <c r="P816" s="288"/>
      <c r="Q816" s="288"/>
      <c r="R816" s="293"/>
      <c r="T816" s="295"/>
      <c r="U816" s="288"/>
      <c r="V816" s="288"/>
      <c r="W816" s="288"/>
      <c r="X816" s="288"/>
      <c r="Y816" s="288"/>
      <c r="Z816" s="288"/>
      <c r="AA816" s="296"/>
      <c r="AT816" s="297" t="s">
        <v>155</v>
      </c>
      <c r="AU816" s="297" t="s">
        <v>86</v>
      </c>
      <c r="AV816" s="294" t="s">
        <v>86</v>
      </c>
      <c r="AW816" s="294" t="s">
        <v>32</v>
      </c>
      <c r="AX816" s="294" t="s">
        <v>77</v>
      </c>
      <c r="AY816" s="297" t="s">
        <v>147</v>
      </c>
    </row>
    <row r="817" spans="2:65" s="294" customFormat="1" ht="22.5" customHeight="1" x14ac:dyDescent="0.3">
      <c r="B817" s="287"/>
      <c r="C817" s="288"/>
      <c r="D817" s="288"/>
      <c r="E817" s="289" t="s">
        <v>3</v>
      </c>
      <c r="F817" s="290" t="s">
        <v>901</v>
      </c>
      <c r="G817" s="291"/>
      <c r="H817" s="291"/>
      <c r="I817" s="291"/>
      <c r="J817" s="288"/>
      <c r="K817" s="292">
        <v>9.5500000000000007</v>
      </c>
      <c r="L817" s="288"/>
      <c r="M817" s="288"/>
      <c r="N817" s="288"/>
      <c r="O817" s="288"/>
      <c r="P817" s="288"/>
      <c r="Q817" s="288"/>
      <c r="R817" s="293"/>
      <c r="T817" s="295"/>
      <c r="U817" s="288"/>
      <c r="V817" s="288"/>
      <c r="W817" s="288"/>
      <c r="X817" s="288"/>
      <c r="Y817" s="288"/>
      <c r="Z817" s="288"/>
      <c r="AA817" s="296"/>
      <c r="AT817" s="297" t="s">
        <v>155</v>
      </c>
      <c r="AU817" s="297" t="s">
        <v>86</v>
      </c>
      <c r="AV817" s="294" t="s">
        <v>86</v>
      </c>
      <c r="AW817" s="294" t="s">
        <v>32</v>
      </c>
      <c r="AX817" s="294" t="s">
        <v>77</v>
      </c>
      <c r="AY817" s="297" t="s">
        <v>147</v>
      </c>
    </row>
    <row r="818" spans="2:65" s="316" customFormat="1" ht="22.5" customHeight="1" x14ac:dyDescent="0.3">
      <c r="B818" s="309"/>
      <c r="C818" s="310"/>
      <c r="D818" s="310"/>
      <c r="E818" s="311" t="s">
        <v>3</v>
      </c>
      <c r="F818" s="312" t="s">
        <v>163</v>
      </c>
      <c r="G818" s="313"/>
      <c r="H818" s="313"/>
      <c r="I818" s="313"/>
      <c r="J818" s="310"/>
      <c r="K818" s="314">
        <v>68.349999999999994</v>
      </c>
      <c r="L818" s="310"/>
      <c r="M818" s="310"/>
      <c r="N818" s="310"/>
      <c r="O818" s="310"/>
      <c r="P818" s="310"/>
      <c r="Q818" s="310"/>
      <c r="R818" s="315"/>
      <c r="T818" s="317"/>
      <c r="U818" s="310"/>
      <c r="V818" s="310"/>
      <c r="W818" s="310"/>
      <c r="X818" s="310"/>
      <c r="Y818" s="310"/>
      <c r="Z818" s="310"/>
      <c r="AA818" s="318"/>
      <c r="AT818" s="319" t="s">
        <v>155</v>
      </c>
      <c r="AU818" s="319" t="s">
        <v>86</v>
      </c>
      <c r="AV818" s="316" t="s">
        <v>164</v>
      </c>
      <c r="AW818" s="316" t="s">
        <v>32</v>
      </c>
      <c r="AX818" s="316" t="s">
        <v>77</v>
      </c>
      <c r="AY818" s="319" t="s">
        <v>147</v>
      </c>
    </row>
    <row r="819" spans="2:65" s="294" customFormat="1" ht="22.5" customHeight="1" x14ac:dyDescent="0.3">
      <c r="B819" s="287"/>
      <c r="C819" s="288"/>
      <c r="D819" s="288"/>
      <c r="E819" s="289" t="s">
        <v>3</v>
      </c>
      <c r="F819" s="290" t="s">
        <v>902</v>
      </c>
      <c r="G819" s="291"/>
      <c r="H819" s="291"/>
      <c r="I819" s="291"/>
      <c r="J819" s="288"/>
      <c r="K819" s="292">
        <v>14.3</v>
      </c>
      <c r="L819" s="288"/>
      <c r="M819" s="288"/>
      <c r="N819" s="288"/>
      <c r="O819" s="288"/>
      <c r="P819" s="288"/>
      <c r="Q819" s="288"/>
      <c r="R819" s="293"/>
      <c r="T819" s="295"/>
      <c r="U819" s="288"/>
      <c r="V819" s="288"/>
      <c r="W819" s="288"/>
      <c r="X819" s="288"/>
      <c r="Y819" s="288"/>
      <c r="Z819" s="288"/>
      <c r="AA819" s="296"/>
      <c r="AT819" s="297" t="s">
        <v>155</v>
      </c>
      <c r="AU819" s="297" t="s">
        <v>86</v>
      </c>
      <c r="AV819" s="294" t="s">
        <v>86</v>
      </c>
      <c r="AW819" s="294" t="s">
        <v>32</v>
      </c>
      <c r="AX819" s="294" t="s">
        <v>77</v>
      </c>
      <c r="AY819" s="297" t="s">
        <v>147</v>
      </c>
    </row>
    <row r="820" spans="2:65" s="294" customFormat="1" ht="22.5" customHeight="1" x14ac:dyDescent="0.3">
      <c r="B820" s="287"/>
      <c r="C820" s="288"/>
      <c r="D820" s="288"/>
      <c r="E820" s="289" t="s">
        <v>3</v>
      </c>
      <c r="F820" s="290" t="s">
        <v>903</v>
      </c>
      <c r="G820" s="291"/>
      <c r="H820" s="291"/>
      <c r="I820" s="291"/>
      <c r="J820" s="288"/>
      <c r="K820" s="292">
        <v>14.135</v>
      </c>
      <c r="L820" s="288"/>
      <c r="M820" s="288"/>
      <c r="N820" s="288"/>
      <c r="O820" s="288"/>
      <c r="P820" s="288"/>
      <c r="Q820" s="288"/>
      <c r="R820" s="293"/>
      <c r="T820" s="295"/>
      <c r="U820" s="288"/>
      <c r="V820" s="288"/>
      <c r="W820" s="288"/>
      <c r="X820" s="288"/>
      <c r="Y820" s="288"/>
      <c r="Z820" s="288"/>
      <c r="AA820" s="296"/>
      <c r="AT820" s="297" t="s">
        <v>155</v>
      </c>
      <c r="AU820" s="297" t="s">
        <v>86</v>
      </c>
      <c r="AV820" s="294" t="s">
        <v>86</v>
      </c>
      <c r="AW820" s="294" t="s">
        <v>32</v>
      </c>
      <c r="AX820" s="294" t="s">
        <v>77</v>
      </c>
      <c r="AY820" s="297" t="s">
        <v>147</v>
      </c>
    </row>
    <row r="821" spans="2:65" s="316" customFormat="1" ht="22.5" customHeight="1" x14ac:dyDescent="0.3">
      <c r="B821" s="309"/>
      <c r="C821" s="310"/>
      <c r="D821" s="310"/>
      <c r="E821" s="311" t="s">
        <v>3</v>
      </c>
      <c r="F821" s="312" t="s">
        <v>163</v>
      </c>
      <c r="G821" s="313"/>
      <c r="H821" s="313"/>
      <c r="I821" s="313"/>
      <c r="J821" s="310"/>
      <c r="K821" s="314">
        <v>28.434999999999999</v>
      </c>
      <c r="L821" s="310"/>
      <c r="M821" s="310"/>
      <c r="N821" s="310"/>
      <c r="O821" s="310"/>
      <c r="P821" s="310"/>
      <c r="Q821" s="310"/>
      <c r="R821" s="315"/>
      <c r="T821" s="317"/>
      <c r="U821" s="310"/>
      <c r="V821" s="310"/>
      <c r="W821" s="310"/>
      <c r="X821" s="310"/>
      <c r="Y821" s="310"/>
      <c r="Z821" s="310"/>
      <c r="AA821" s="318"/>
      <c r="AT821" s="319" t="s">
        <v>155</v>
      </c>
      <c r="AU821" s="319" t="s">
        <v>86</v>
      </c>
      <c r="AV821" s="316" t="s">
        <v>164</v>
      </c>
      <c r="AW821" s="316" t="s">
        <v>32</v>
      </c>
      <c r="AX821" s="316" t="s">
        <v>77</v>
      </c>
      <c r="AY821" s="319" t="s">
        <v>147</v>
      </c>
    </row>
    <row r="822" spans="2:65" s="305" customFormat="1" ht="22.5" customHeight="1" x14ac:dyDescent="0.3">
      <c r="B822" s="298"/>
      <c r="C822" s="299"/>
      <c r="D822" s="299"/>
      <c r="E822" s="300" t="s">
        <v>3</v>
      </c>
      <c r="F822" s="301" t="s">
        <v>157</v>
      </c>
      <c r="G822" s="302"/>
      <c r="H822" s="302"/>
      <c r="I822" s="302"/>
      <c r="J822" s="299"/>
      <c r="K822" s="303">
        <v>96.784999999999997</v>
      </c>
      <c r="L822" s="299"/>
      <c r="M822" s="299"/>
      <c r="N822" s="299"/>
      <c r="O822" s="299"/>
      <c r="P822" s="299"/>
      <c r="Q822" s="299"/>
      <c r="R822" s="304"/>
      <c r="T822" s="306"/>
      <c r="U822" s="299"/>
      <c r="V822" s="299"/>
      <c r="W822" s="299"/>
      <c r="X822" s="299"/>
      <c r="Y822" s="299"/>
      <c r="Z822" s="299"/>
      <c r="AA822" s="307"/>
      <c r="AT822" s="308" t="s">
        <v>155</v>
      </c>
      <c r="AU822" s="308" t="s">
        <v>86</v>
      </c>
      <c r="AV822" s="305" t="s">
        <v>152</v>
      </c>
      <c r="AW822" s="305" t="s">
        <v>32</v>
      </c>
      <c r="AX822" s="305" t="s">
        <v>33</v>
      </c>
      <c r="AY822" s="308" t="s">
        <v>147</v>
      </c>
    </row>
    <row r="823" spans="2:65" s="162" customFormat="1" ht="22.5" customHeight="1" x14ac:dyDescent="0.3">
      <c r="B823" s="163"/>
      <c r="C823" s="264" t="s">
        <v>904</v>
      </c>
      <c r="D823" s="264" t="s">
        <v>148</v>
      </c>
      <c r="E823" s="265" t="s">
        <v>905</v>
      </c>
      <c r="F823" s="266" t="s">
        <v>906</v>
      </c>
      <c r="G823" s="267"/>
      <c r="H823" s="267"/>
      <c r="I823" s="267"/>
      <c r="J823" s="268" t="s">
        <v>271</v>
      </c>
      <c r="K823" s="269">
        <v>518.1</v>
      </c>
      <c r="L823" s="339"/>
      <c r="M823" s="340"/>
      <c r="N823" s="270">
        <f>ROUND(L823*K823,2)</f>
        <v>0</v>
      </c>
      <c r="O823" s="267"/>
      <c r="P823" s="267"/>
      <c r="Q823" s="267"/>
      <c r="R823" s="168"/>
      <c r="T823" s="271" t="s">
        <v>3</v>
      </c>
      <c r="U823" s="272" t="s">
        <v>42</v>
      </c>
      <c r="V823" s="273">
        <v>0.19500000000000001</v>
      </c>
      <c r="W823" s="273">
        <f>V823*K823</f>
        <v>101.02950000000001</v>
      </c>
      <c r="X823" s="273">
        <v>0</v>
      </c>
      <c r="Y823" s="273">
        <f>X823*K823</f>
        <v>0</v>
      </c>
      <c r="Z823" s="273">
        <v>1.67E-3</v>
      </c>
      <c r="AA823" s="274">
        <f>Z823*K823</f>
        <v>0.86522700000000008</v>
      </c>
      <c r="AR823" s="150" t="s">
        <v>232</v>
      </c>
      <c r="AT823" s="150" t="s">
        <v>148</v>
      </c>
      <c r="AU823" s="150" t="s">
        <v>86</v>
      </c>
      <c r="AY823" s="150" t="s">
        <v>147</v>
      </c>
      <c r="BE823" s="275">
        <f>IF(U823="základní",N823,0)</f>
        <v>0</v>
      </c>
      <c r="BF823" s="275">
        <f>IF(U823="snížená",N823,0)</f>
        <v>0</v>
      </c>
      <c r="BG823" s="275">
        <f>IF(U823="zákl. přenesená",N823,0)</f>
        <v>0</v>
      </c>
      <c r="BH823" s="275">
        <f>IF(U823="sníž. přenesená",N823,0)</f>
        <v>0</v>
      </c>
      <c r="BI823" s="275">
        <f>IF(U823="nulová",N823,0)</f>
        <v>0</v>
      </c>
      <c r="BJ823" s="150" t="s">
        <v>33</v>
      </c>
      <c r="BK823" s="275">
        <f>ROUND(L823*K823,2)</f>
        <v>0</v>
      </c>
      <c r="BL823" s="150" t="s">
        <v>232</v>
      </c>
      <c r="BM823" s="150" t="s">
        <v>907</v>
      </c>
    </row>
    <row r="824" spans="2:65" s="294" customFormat="1" ht="22.5" customHeight="1" x14ac:dyDescent="0.3">
      <c r="B824" s="287"/>
      <c r="C824" s="288"/>
      <c r="D824" s="288"/>
      <c r="E824" s="289" t="s">
        <v>3</v>
      </c>
      <c r="F824" s="321" t="s">
        <v>908</v>
      </c>
      <c r="G824" s="291"/>
      <c r="H824" s="291"/>
      <c r="I824" s="291"/>
      <c r="J824" s="288"/>
      <c r="K824" s="292">
        <v>518.1</v>
      </c>
      <c r="L824" s="288"/>
      <c r="M824" s="288"/>
      <c r="N824" s="288"/>
      <c r="O824" s="288"/>
      <c r="P824" s="288"/>
      <c r="Q824" s="288"/>
      <c r="R824" s="293"/>
      <c r="T824" s="295"/>
      <c r="U824" s="288"/>
      <c r="V824" s="288"/>
      <c r="W824" s="288"/>
      <c r="X824" s="288"/>
      <c r="Y824" s="288"/>
      <c r="Z824" s="288"/>
      <c r="AA824" s="296"/>
      <c r="AT824" s="297" t="s">
        <v>155</v>
      </c>
      <c r="AU824" s="297" t="s">
        <v>86</v>
      </c>
      <c r="AV824" s="294" t="s">
        <v>86</v>
      </c>
      <c r="AW824" s="294" t="s">
        <v>32</v>
      </c>
      <c r="AX824" s="294" t="s">
        <v>33</v>
      </c>
      <c r="AY824" s="297" t="s">
        <v>147</v>
      </c>
    </row>
    <row r="825" spans="2:65" s="162" customFormat="1" ht="31.5" customHeight="1" x14ac:dyDescent="0.3">
      <c r="B825" s="163"/>
      <c r="C825" s="264" t="s">
        <v>909</v>
      </c>
      <c r="D825" s="264" t="s">
        <v>148</v>
      </c>
      <c r="E825" s="265" t="s">
        <v>910</v>
      </c>
      <c r="F825" s="266" t="s">
        <v>911</v>
      </c>
      <c r="G825" s="267"/>
      <c r="H825" s="267"/>
      <c r="I825" s="267"/>
      <c r="J825" s="268" t="s">
        <v>271</v>
      </c>
      <c r="K825" s="269">
        <v>30.361000000000001</v>
      </c>
      <c r="L825" s="339"/>
      <c r="M825" s="340"/>
      <c r="N825" s="270">
        <f>ROUND(L825*K825,2)</f>
        <v>0</v>
      </c>
      <c r="O825" s="267"/>
      <c r="P825" s="267"/>
      <c r="Q825" s="267"/>
      <c r="R825" s="168"/>
      <c r="T825" s="271" t="s">
        <v>3</v>
      </c>
      <c r="U825" s="272" t="s">
        <v>42</v>
      </c>
      <c r="V825" s="273">
        <v>0.25600000000000001</v>
      </c>
      <c r="W825" s="273">
        <f>V825*K825</f>
        <v>7.7724160000000007</v>
      </c>
      <c r="X825" s="273">
        <v>0</v>
      </c>
      <c r="Y825" s="273">
        <f>X825*K825</f>
        <v>0</v>
      </c>
      <c r="Z825" s="273">
        <v>2.2300000000000002E-3</v>
      </c>
      <c r="AA825" s="274">
        <f>Z825*K825</f>
        <v>6.7705030000000013E-2</v>
      </c>
      <c r="AR825" s="150" t="s">
        <v>232</v>
      </c>
      <c r="AT825" s="150" t="s">
        <v>148</v>
      </c>
      <c r="AU825" s="150" t="s">
        <v>86</v>
      </c>
      <c r="AY825" s="150" t="s">
        <v>147</v>
      </c>
      <c r="BE825" s="275">
        <f>IF(U825="základní",N825,0)</f>
        <v>0</v>
      </c>
      <c r="BF825" s="275">
        <f>IF(U825="snížená",N825,0)</f>
        <v>0</v>
      </c>
      <c r="BG825" s="275">
        <f>IF(U825="zákl. přenesená",N825,0)</f>
        <v>0</v>
      </c>
      <c r="BH825" s="275">
        <f>IF(U825="sníž. přenesená",N825,0)</f>
        <v>0</v>
      </c>
      <c r="BI825" s="275">
        <f>IF(U825="nulová",N825,0)</f>
        <v>0</v>
      </c>
      <c r="BJ825" s="150" t="s">
        <v>33</v>
      </c>
      <c r="BK825" s="275">
        <f>ROUND(L825*K825,2)</f>
        <v>0</v>
      </c>
      <c r="BL825" s="150" t="s">
        <v>232</v>
      </c>
      <c r="BM825" s="150" t="s">
        <v>912</v>
      </c>
    </row>
    <row r="826" spans="2:65" s="294" customFormat="1" ht="22.5" customHeight="1" x14ac:dyDescent="0.3">
      <c r="B826" s="287"/>
      <c r="C826" s="288"/>
      <c r="D826" s="288"/>
      <c r="E826" s="289" t="s">
        <v>3</v>
      </c>
      <c r="F826" s="321" t="s">
        <v>913</v>
      </c>
      <c r="G826" s="291"/>
      <c r="H826" s="291"/>
      <c r="I826" s="291"/>
      <c r="J826" s="288"/>
      <c r="K826" s="292">
        <v>30.361000000000001</v>
      </c>
      <c r="L826" s="288"/>
      <c r="M826" s="288"/>
      <c r="N826" s="288"/>
      <c r="O826" s="288"/>
      <c r="P826" s="288"/>
      <c r="Q826" s="288"/>
      <c r="R826" s="293"/>
      <c r="T826" s="295"/>
      <c r="U826" s="288"/>
      <c r="V826" s="288"/>
      <c r="W826" s="288"/>
      <c r="X826" s="288"/>
      <c r="Y826" s="288"/>
      <c r="Z826" s="288"/>
      <c r="AA826" s="296"/>
      <c r="AT826" s="297" t="s">
        <v>155</v>
      </c>
      <c r="AU826" s="297" t="s">
        <v>86</v>
      </c>
      <c r="AV826" s="294" t="s">
        <v>86</v>
      </c>
      <c r="AW826" s="294" t="s">
        <v>32</v>
      </c>
      <c r="AX826" s="294" t="s">
        <v>77</v>
      </c>
      <c r="AY826" s="297" t="s">
        <v>147</v>
      </c>
    </row>
    <row r="827" spans="2:65" s="305" customFormat="1" ht="22.5" customHeight="1" x14ac:dyDescent="0.3">
      <c r="B827" s="298"/>
      <c r="C827" s="299"/>
      <c r="D827" s="299"/>
      <c r="E827" s="300" t="s">
        <v>3</v>
      </c>
      <c r="F827" s="301" t="s">
        <v>157</v>
      </c>
      <c r="G827" s="302"/>
      <c r="H827" s="302"/>
      <c r="I827" s="302"/>
      <c r="J827" s="299"/>
      <c r="K827" s="303">
        <v>30.361000000000001</v>
      </c>
      <c r="L827" s="299"/>
      <c r="M827" s="299"/>
      <c r="N827" s="299"/>
      <c r="O827" s="299"/>
      <c r="P827" s="299"/>
      <c r="Q827" s="299"/>
      <c r="R827" s="304"/>
      <c r="T827" s="306"/>
      <c r="U827" s="299"/>
      <c r="V827" s="299"/>
      <c r="W827" s="299"/>
      <c r="X827" s="299"/>
      <c r="Y827" s="299"/>
      <c r="Z827" s="299"/>
      <c r="AA827" s="307"/>
      <c r="AT827" s="308" t="s">
        <v>155</v>
      </c>
      <c r="AU827" s="308" t="s">
        <v>86</v>
      </c>
      <c r="AV827" s="305" t="s">
        <v>152</v>
      </c>
      <c r="AW827" s="305" t="s">
        <v>32</v>
      </c>
      <c r="AX827" s="305" t="s">
        <v>33</v>
      </c>
      <c r="AY827" s="308" t="s">
        <v>147</v>
      </c>
    </row>
    <row r="828" spans="2:65" s="162" customFormat="1" ht="22.5" customHeight="1" x14ac:dyDescent="0.3">
      <c r="B828" s="163"/>
      <c r="C828" s="264" t="s">
        <v>914</v>
      </c>
      <c r="D828" s="264" t="s">
        <v>148</v>
      </c>
      <c r="E828" s="265" t="s">
        <v>915</v>
      </c>
      <c r="F828" s="266" t="s">
        <v>916</v>
      </c>
      <c r="G828" s="267"/>
      <c r="H828" s="267"/>
      <c r="I828" s="267"/>
      <c r="J828" s="268" t="s">
        <v>271</v>
      </c>
      <c r="K828" s="269">
        <v>30.434999999999999</v>
      </c>
      <c r="L828" s="339"/>
      <c r="M828" s="340"/>
      <c r="N828" s="270">
        <f>ROUND(L828*K828,2)</f>
        <v>0</v>
      </c>
      <c r="O828" s="267"/>
      <c r="P828" s="267"/>
      <c r="Q828" s="267"/>
      <c r="R828" s="168"/>
      <c r="T828" s="271" t="s">
        <v>3</v>
      </c>
      <c r="U828" s="272" t="s">
        <v>42</v>
      </c>
      <c r="V828" s="273">
        <v>0.17899999999999999</v>
      </c>
      <c r="W828" s="273">
        <f>V828*K828</f>
        <v>5.4478649999999993</v>
      </c>
      <c r="X828" s="273">
        <v>0</v>
      </c>
      <c r="Y828" s="273">
        <f>X828*K828</f>
        <v>0</v>
      </c>
      <c r="Z828" s="273">
        <v>1.75E-3</v>
      </c>
      <c r="AA828" s="274">
        <f>Z828*K828</f>
        <v>5.3261249999999996E-2</v>
      </c>
      <c r="AR828" s="150" t="s">
        <v>232</v>
      </c>
      <c r="AT828" s="150" t="s">
        <v>148</v>
      </c>
      <c r="AU828" s="150" t="s">
        <v>86</v>
      </c>
      <c r="AY828" s="150" t="s">
        <v>147</v>
      </c>
      <c r="BE828" s="275">
        <f>IF(U828="základní",N828,0)</f>
        <v>0</v>
      </c>
      <c r="BF828" s="275">
        <f>IF(U828="snížená",N828,0)</f>
        <v>0</v>
      </c>
      <c r="BG828" s="275">
        <f>IF(U828="zákl. přenesená",N828,0)</f>
        <v>0</v>
      </c>
      <c r="BH828" s="275">
        <f>IF(U828="sníž. přenesená",N828,0)</f>
        <v>0</v>
      </c>
      <c r="BI828" s="275">
        <f>IF(U828="nulová",N828,0)</f>
        <v>0</v>
      </c>
      <c r="BJ828" s="150" t="s">
        <v>33</v>
      </c>
      <c r="BK828" s="275">
        <f>ROUND(L828*K828,2)</f>
        <v>0</v>
      </c>
      <c r="BL828" s="150" t="s">
        <v>232</v>
      </c>
      <c r="BM828" s="150" t="s">
        <v>917</v>
      </c>
    </row>
    <row r="829" spans="2:65" s="294" customFormat="1" ht="22.5" customHeight="1" x14ac:dyDescent="0.3">
      <c r="B829" s="287"/>
      <c r="C829" s="288"/>
      <c r="D829" s="288"/>
      <c r="E829" s="289" t="s">
        <v>3</v>
      </c>
      <c r="F829" s="321" t="s">
        <v>918</v>
      </c>
      <c r="G829" s="291"/>
      <c r="H829" s="291"/>
      <c r="I829" s="291"/>
      <c r="J829" s="288"/>
      <c r="K829" s="292">
        <v>16.3</v>
      </c>
      <c r="L829" s="288"/>
      <c r="M829" s="288"/>
      <c r="N829" s="288"/>
      <c r="O829" s="288"/>
      <c r="P829" s="288"/>
      <c r="Q829" s="288"/>
      <c r="R829" s="293"/>
      <c r="T829" s="295"/>
      <c r="U829" s="288"/>
      <c r="V829" s="288"/>
      <c r="W829" s="288"/>
      <c r="X829" s="288"/>
      <c r="Y829" s="288"/>
      <c r="Z829" s="288"/>
      <c r="AA829" s="296"/>
      <c r="AT829" s="297" t="s">
        <v>155</v>
      </c>
      <c r="AU829" s="297" t="s">
        <v>86</v>
      </c>
      <c r="AV829" s="294" t="s">
        <v>86</v>
      </c>
      <c r="AW829" s="294" t="s">
        <v>32</v>
      </c>
      <c r="AX829" s="294" t="s">
        <v>77</v>
      </c>
      <c r="AY829" s="297" t="s">
        <v>147</v>
      </c>
    </row>
    <row r="830" spans="2:65" s="294" customFormat="1" ht="22.5" customHeight="1" x14ac:dyDescent="0.3">
      <c r="B830" s="287"/>
      <c r="C830" s="288"/>
      <c r="D830" s="288"/>
      <c r="E830" s="289" t="s">
        <v>3</v>
      </c>
      <c r="F830" s="290" t="s">
        <v>903</v>
      </c>
      <c r="G830" s="291"/>
      <c r="H830" s="291"/>
      <c r="I830" s="291"/>
      <c r="J830" s="288"/>
      <c r="K830" s="292">
        <v>14.135</v>
      </c>
      <c r="L830" s="288"/>
      <c r="M830" s="288"/>
      <c r="N830" s="288"/>
      <c r="O830" s="288"/>
      <c r="P830" s="288"/>
      <c r="Q830" s="288"/>
      <c r="R830" s="293"/>
      <c r="T830" s="295"/>
      <c r="U830" s="288"/>
      <c r="V830" s="288"/>
      <c r="W830" s="288"/>
      <c r="X830" s="288"/>
      <c r="Y830" s="288"/>
      <c r="Z830" s="288"/>
      <c r="AA830" s="296"/>
      <c r="AT830" s="297" t="s">
        <v>155</v>
      </c>
      <c r="AU830" s="297" t="s">
        <v>86</v>
      </c>
      <c r="AV830" s="294" t="s">
        <v>86</v>
      </c>
      <c r="AW830" s="294" t="s">
        <v>32</v>
      </c>
      <c r="AX830" s="294" t="s">
        <v>77</v>
      </c>
      <c r="AY830" s="297" t="s">
        <v>147</v>
      </c>
    </row>
    <row r="831" spans="2:65" s="305" customFormat="1" ht="22.5" customHeight="1" x14ac:dyDescent="0.3">
      <c r="B831" s="298"/>
      <c r="C831" s="299"/>
      <c r="D831" s="299"/>
      <c r="E831" s="300" t="s">
        <v>3</v>
      </c>
      <c r="F831" s="301" t="s">
        <v>157</v>
      </c>
      <c r="G831" s="302"/>
      <c r="H831" s="302"/>
      <c r="I831" s="302"/>
      <c r="J831" s="299"/>
      <c r="K831" s="303">
        <v>30.434999999999999</v>
      </c>
      <c r="L831" s="299"/>
      <c r="M831" s="299"/>
      <c r="N831" s="299"/>
      <c r="O831" s="299"/>
      <c r="P831" s="299"/>
      <c r="Q831" s="299"/>
      <c r="R831" s="304"/>
      <c r="T831" s="306"/>
      <c r="U831" s="299"/>
      <c r="V831" s="299"/>
      <c r="W831" s="299"/>
      <c r="X831" s="299"/>
      <c r="Y831" s="299"/>
      <c r="Z831" s="299"/>
      <c r="AA831" s="307"/>
      <c r="AT831" s="308" t="s">
        <v>155</v>
      </c>
      <c r="AU831" s="308" t="s">
        <v>86</v>
      </c>
      <c r="AV831" s="305" t="s">
        <v>152</v>
      </c>
      <c r="AW831" s="305" t="s">
        <v>32</v>
      </c>
      <c r="AX831" s="305" t="s">
        <v>33</v>
      </c>
      <c r="AY831" s="308" t="s">
        <v>147</v>
      </c>
    </row>
    <row r="832" spans="2:65" s="162" customFormat="1" ht="44.25" customHeight="1" x14ac:dyDescent="0.3">
      <c r="B832" s="163"/>
      <c r="C832" s="264" t="s">
        <v>919</v>
      </c>
      <c r="D832" s="264" t="s">
        <v>148</v>
      </c>
      <c r="E832" s="265" t="s">
        <v>920</v>
      </c>
      <c r="F832" s="266" t="s">
        <v>921</v>
      </c>
      <c r="G832" s="267"/>
      <c r="H832" s="267"/>
      <c r="I832" s="267"/>
      <c r="J832" s="268" t="s">
        <v>586</v>
      </c>
      <c r="K832" s="269">
        <v>60</v>
      </c>
      <c r="L832" s="339"/>
      <c r="M832" s="340"/>
      <c r="N832" s="270">
        <f>ROUND(L832*K832,2)</f>
        <v>0</v>
      </c>
      <c r="O832" s="267"/>
      <c r="P832" s="267"/>
      <c r="Q832" s="267"/>
      <c r="R832" s="168"/>
      <c r="T832" s="271" t="s">
        <v>3</v>
      </c>
      <c r="U832" s="272" t="s">
        <v>42</v>
      </c>
      <c r="V832" s="273">
        <v>0.42799999999999999</v>
      </c>
      <c r="W832" s="273">
        <f>V832*K832</f>
        <v>25.68</v>
      </c>
      <c r="X832" s="273">
        <v>0</v>
      </c>
      <c r="Y832" s="273">
        <f>X832*K832</f>
        <v>0</v>
      </c>
      <c r="Z832" s="273">
        <v>1.8799999999999999E-3</v>
      </c>
      <c r="AA832" s="274">
        <f>Z832*K832</f>
        <v>0.1128</v>
      </c>
      <c r="AR832" s="150" t="s">
        <v>232</v>
      </c>
      <c r="AT832" s="150" t="s">
        <v>148</v>
      </c>
      <c r="AU832" s="150" t="s">
        <v>86</v>
      </c>
      <c r="AY832" s="150" t="s">
        <v>147</v>
      </c>
      <c r="BE832" s="275">
        <f>IF(U832="základní",N832,0)</f>
        <v>0</v>
      </c>
      <c r="BF832" s="275">
        <f>IF(U832="snížená",N832,0)</f>
        <v>0</v>
      </c>
      <c r="BG832" s="275">
        <f>IF(U832="zákl. přenesená",N832,0)</f>
        <v>0</v>
      </c>
      <c r="BH832" s="275">
        <f>IF(U832="sníž. přenesená",N832,0)</f>
        <v>0</v>
      </c>
      <c r="BI832" s="275">
        <f>IF(U832="nulová",N832,0)</f>
        <v>0</v>
      </c>
      <c r="BJ832" s="150" t="s">
        <v>33</v>
      </c>
      <c r="BK832" s="275">
        <f>ROUND(L832*K832,2)</f>
        <v>0</v>
      </c>
      <c r="BL832" s="150" t="s">
        <v>232</v>
      </c>
      <c r="BM832" s="150" t="s">
        <v>922</v>
      </c>
    </row>
    <row r="833" spans="2:65" s="294" customFormat="1" ht="22.5" customHeight="1" x14ac:dyDescent="0.3">
      <c r="B833" s="287"/>
      <c r="C833" s="288"/>
      <c r="D833" s="288"/>
      <c r="E833" s="289" t="s">
        <v>3</v>
      </c>
      <c r="F833" s="321" t="s">
        <v>923</v>
      </c>
      <c r="G833" s="291"/>
      <c r="H833" s="291"/>
      <c r="I833" s="291"/>
      <c r="J833" s="288"/>
      <c r="K833" s="292">
        <v>60</v>
      </c>
      <c r="L833" s="288"/>
      <c r="M833" s="288"/>
      <c r="N833" s="288"/>
      <c r="O833" s="288"/>
      <c r="P833" s="288"/>
      <c r="Q833" s="288"/>
      <c r="R833" s="293"/>
      <c r="T833" s="295"/>
      <c r="U833" s="288"/>
      <c r="V833" s="288"/>
      <c r="W833" s="288"/>
      <c r="X833" s="288"/>
      <c r="Y833" s="288"/>
      <c r="Z833" s="288"/>
      <c r="AA833" s="296"/>
      <c r="AT833" s="297" t="s">
        <v>155</v>
      </c>
      <c r="AU833" s="297" t="s">
        <v>86</v>
      </c>
      <c r="AV833" s="294" t="s">
        <v>86</v>
      </c>
      <c r="AW833" s="294" t="s">
        <v>32</v>
      </c>
      <c r="AX833" s="294" t="s">
        <v>33</v>
      </c>
      <c r="AY833" s="297" t="s">
        <v>147</v>
      </c>
    </row>
    <row r="834" spans="2:65" s="162" customFormat="1" ht="31.5" customHeight="1" x14ac:dyDescent="0.3">
      <c r="B834" s="163"/>
      <c r="C834" s="264" t="s">
        <v>924</v>
      </c>
      <c r="D834" s="264" t="s">
        <v>148</v>
      </c>
      <c r="E834" s="265" t="s">
        <v>925</v>
      </c>
      <c r="F834" s="266" t="s">
        <v>926</v>
      </c>
      <c r="G834" s="267"/>
      <c r="H834" s="267"/>
      <c r="I834" s="267"/>
      <c r="J834" s="268" t="s">
        <v>271</v>
      </c>
      <c r="K834" s="269">
        <v>45.5</v>
      </c>
      <c r="L834" s="339"/>
      <c r="M834" s="340"/>
      <c r="N834" s="270">
        <f>ROUND(L834*K834,2)</f>
        <v>0</v>
      </c>
      <c r="O834" s="267"/>
      <c r="P834" s="267"/>
      <c r="Q834" s="267"/>
      <c r="R834" s="168"/>
      <c r="T834" s="271" t="s">
        <v>3</v>
      </c>
      <c r="U834" s="272" t="s">
        <v>42</v>
      </c>
      <c r="V834" s="273">
        <v>0.22800000000000001</v>
      </c>
      <c r="W834" s="273">
        <f>V834*K834</f>
        <v>10.374000000000001</v>
      </c>
      <c r="X834" s="273">
        <v>1.57E-3</v>
      </c>
      <c r="Y834" s="273">
        <f>X834*K834</f>
        <v>7.1434999999999998E-2</v>
      </c>
      <c r="Z834" s="273">
        <v>0</v>
      </c>
      <c r="AA834" s="274">
        <f>Z834*K834</f>
        <v>0</v>
      </c>
      <c r="AR834" s="150" t="s">
        <v>232</v>
      </c>
      <c r="AT834" s="150" t="s">
        <v>148</v>
      </c>
      <c r="AU834" s="150" t="s">
        <v>86</v>
      </c>
      <c r="AY834" s="150" t="s">
        <v>147</v>
      </c>
      <c r="BE834" s="275">
        <f>IF(U834="základní",N834,0)</f>
        <v>0</v>
      </c>
      <c r="BF834" s="275">
        <f>IF(U834="snížená",N834,0)</f>
        <v>0</v>
      </c>
      <c r="BG834" s="275">
        <f>IF(U834="zákl. přenesená",N834,0)</f>
        <v>0</v>
      </c>
      <c r="BH834" s="275">
        <f>IF(U834="sníž. přenesená",N834,0)</f>
        <v>0</v>
      </c>
      <c r="BI834" s="275">
        <f>IF(U834="nulová",N834,0)</f>
        <v>0</v>
      </c>
      <c r="BJ834" s="150" t="s">
        <v>33</v>
      </c>
      <c r="BK834" s="275">
        <f>ROUND(L834*K834,2)</f>
        <v>0</v>
      </c>
      <c r="BL834" s="150" t="s">
        <v>232</v>
      </c>
      <c r="BM834" s="150" t="s">
        <v>927</v>
      </c>
    </row>
    <row r="835" spans="2:65" s="294" customFormat="1" ht="22.5" customHeight="1" x14ac:dyDescent="0.3">
      <c r="B835" s="287"/>
      <c r="C835" s="288"/>
      <c r="D835" s="288"/>
      <c r="E835" s="289" t="s">
        <v>3</v>
      </c>
      <c r="F835" s="321" t="s">
        <v>928</v>
      </c>
      <c r="G835" s="291"/>
      <c r="H835" s="291"/>
      <c r="I835" s="291"/>
      <c r="J835" s="288"/>
      <c r="K835" s="292">
        <v>45.5</v>
      </c>
      <c r="L835" s="288"/>
      <c r="M835" s="288"/>
      <c r="N835" s="288"/>
      <c r="O835" s="288"/>
      <c r="P835" s="288"/>
      <c r="Q835" s="288"/>
      <c r="R835" s="293"/>
      <c r="T835" s="295"/>
      <c r="U835" s="288"/>
      <c r="V835" s="288"/>
      <c r="W835" s="288"/>
      <c r="X835" s="288"/>
      <c r="Y835" s="288"/>
      <c r="Z835" s="288"/>
      <c r="AA835" s="296"/>
      <c r="AT835" s="297" t="s">
        <v>155</v>
      </c>
      <c r="AU835" s="297" t="s">
        <v>86</v>
      </c>
      <c r="AV835" s="294" t="s">
        <v>86</v>
      </c>
      <c r="AW835" s="294" t="s">
        <v>32</v>
      </c>
      <c r="AX835" s="294" t="s">
        <v>33</v>
      </c>
      <c r="AY835" s="297" t="s">
        <v>147</v>
      </c>
    </row>
    <row r="836" spans="2:65" s="162" customFormat="1" ht="31.5" customHeight="1" x14ac:dyDescent="0.3">
      <c r="B836" s="163"/>
      <c r="C836" s="264" t="s">
        <v>929</v>
      </c>
      <c r="D836" s="264" t="s">
        <v>148</v>
      </c>
      <c r="E836" s="265" t="s">
        <v>930</v>
      </c>
      <c r="F836" s="266" t="s">
        <v>931</v>
      </c>
      <c r="G836" s="267"/>
      <c r="H836" s="267"/>
      <c r="I836" s="267"/>
      <c r="J836" s="268" t="s">
        <v>271</v>
      </c>
      <c r="K836" s="269">
        <v>518.1</v>
      </c>
      <c r="L836" s="339"/>
      <c r="M836" s="340"/>
      <c r="N836" s="270">
        <f>ROUND(L836*K836,2)</f>
        <v>0</v>
      </c>
      <c r="O836" s="267"/>
      <c r="P836" s="267"/>
      <c r="Q836" s="267"/>
      <c r="R836" s="168"/>
      <c r="T836" s="271" t="s">
        <v>3</v>
      </c>
      <c r="U836" s="272" t="s">
        <v>42</v>
      </c>
      <c r="V836" s="273">
        <v>0.41299999999999998</v>
      </c>
      <c r="W836" s="273">
        <f>V836*K836</f>
        <v>213.9753</v>
      </c>
      <c r="X836" s="273">
        <v>2.96E-3</v>
      </c>
      <c r="Y836" s="273">
        <f>X836*K836</f>
        <v>1.5335760000000001</v>
      </c>
      <c r="Z836" s="273">
        <v>0</v>
      </c>
      <c r="AA836" s="274">
        <f>Z836*K836</f>
        <v>0</v>
      </c>
      <c r="AR836" s="150" t="s">
        <v>232</v>
      </c>
      <c r="AT836" s="150" t="s">
        <v>148</v>
      </c>
      <c r="AU836" s="150" t="s">
        <v>86</v>
      </c>
      <c r="AY836" s="150" t="s">
        <v>147</v>
      </c>
      <c r="BE836" s="275">
        <f>IF(U836="základní",N836,0)</f>
        <v>0</v>
      </c>
      <c r="BF836" s="275">
        <f>IF(U836="snížená",N836,0)</f>
        <v>0</v>
      </c>
      <c r="BG836" s="275">
        <f>IF(U836="zákl. přenesená",N836,0)</f>
        <v>0</v>
      </c>
      <c r="BH836" s="275">
        <f>IF(U836="sníž. přenesená",N836,0)</f>
        <v>0</v>
      </c>
      <c r="BI836" s="275">
        <f>IF(U836="nulová",N836,0)</f>
        <v>0</v>
      </c>
      <c r="BJ836" s="150" t="s">
        <v>33</v>
      </c>
      <c r="BK836" s="275">
        <f>ROUND(L836*K836,2)</f>
        <v>0</v>
      </c>
      <c r="BL836" s="150" t="s">
        <v>232</v>
      </c>
      <c r="BM836" s="150" t="s">
        <v>932</v>
      </c>
    </row>
    <row r="837" spans="2:65" s="294" customFormat="1" ht="22.5" customHeight="1" x14ac:dyDescent="0.3">
      <c r="B837" s="287"/>
      <c r="C837" s="288"/>
      <c r="D837" s="288"/>
      <c r="E837" s="289" t="s">
        <v>3</v>
      </c>
      <c r="F837" s="321" t="s">
        <v>933</v>
      </c>
      <c r="G837" s="291"/>
      <c r="H837" s="291"/>
      <c r="I837" s="291"/>
      <c r="J837" s="288"/>
      <c r="K837" s="292">
        <v>518.1</v>
      </c>
      <c r="L837" s="288"/>
      <c r="M837" s="288"/>
      <c r="N837" s="288"/>
      <c r="O837" s="288"/>
      <c r="P837" s="288"/>
      <c r="Q837" s="288"/>
      <c r="R837" s="293"/>
      <c r="T837" s="295"/>
      <c r="U837" s="288"/>
      <c r="V837" s="288"/>
      <c r="W837" s="288"/>
      <c r="X837" s="288"/>
      <c r="Y837" s="288"/>
      <c r="Z837" s="288"/>
      <c r="AA837" s="296"/>
      <c r="AT837" s="297" t="s">
        <v>155</v>
      </c>
      <c r="AU837" s="297" t="s">
        <v>86</v>
      </c>
      <c r="AV837" s="294" t="s">
        <v>86</v>
      </c>
      <c r="AW837" s="294" t="s">
        <v>32</v>
      </c>
      <c r="AX837" s="294" t="s">
        <v>77</v>
      </c>
      <c r="AY837" s="297" t="s">
        <v>147</v>
      </c>
    </row>
    <row r="838" spans="2:65" s="305" customFormat="1" ht="22.5" customHeight="1" x14ac:dyDescent="0.3">
      <c r="B838" s="298"/>
      <c r="C838" s="299"/>
      <c r="D838" s="299"/>
      <c r="E838" s="300" t="s">
        <v>3</v>
      </c>
      <c r="F838" s="301" t="s">
        <v>157</v>
      </c>
      <c r="G838" s="302"/>
      <c r="H838" s="302"/>
      <c r="I838" s="302"/>
      <c r="J838" s="299"/>
      <c r="K838" s="303">
        <v>518.1</v>
      </c>
      <c r="L838" s="299"/>
      <c r="M838" s="299"/>
      <c r="N838" s="299"/>
      <c r="O838" s="299"/>
      <c r="P838" s="299"/>
      <c r="Q838" s="299"/>
      <c r="R838" s="304"/>
      <c r="T838" s="306"/>
      <c r="U838" s="299"/>
      <c r="V838" s="299"/>
      <c r="W838" s="299"/>
      <c r="X838" s="299"/>
      <c r="Y838" s="299"/>
      <c r="Z838" s="299"/>
      <c r="AA838" s="307"/>
      <c r="AT838" s="308" t="s">
        <v>155</v>
      </c>
      <c r="AU838" s="308" t="s">
        <v>86</v>
      </c>
      <c r="AV838" s="305" t="s">
        <v>152</v>
      </c>
      <c r="AW838" s="305" t="s">
        <v>32</v>
      </c>
      <c r="AX838" s="305" t="s">
        <v>33</v>
      </c>
      <c r="AY838" s="308" t="s">
        <v>147</v>
      </c>
    </row>
    <row r="839" spans="2:65" s="162" customFormat="1" ht="31.5" customHeight="1" x14ac:dyDescent="0.3">
      <c r="B839" s="163"/>
      <c r="C839" s="264" t="s">
        <v>934</v>
      </c>
      <c r="D839" s="264" t="s">
        <v>148</v>
      </c>
      <c r="E839" s="265" t="s">
        <v>935</v>
      </c>
      <c r="F839" s="266" t="s">
        <v>936</v>
      </c>
      <c r="G839" s="267"/>
      <c r="H839" s="267"/>
      <c r="I839" s="267"/>
      <c r="J839" s="268" t="s">
        <v>271</v>
      </c>
      <c r="K839" s="269">
        <v>43.5</v>
      </c>
      <c r="L839" s="339"/>
      <c r="M839" s="340"/>
      <c r="N839" s="270">
        <f>ROUND(L839*K839,2)</f>
        <v>0</v>
      </c>
      <c r="O839" s="267"/>
      <c r="P839" s="267"/>
      <c r="Q839" s="267"/>
      <c r="R839" s="168"/>
      <c r="T839" s="271" t="s">
        <v>3</v>
      </c>
      <c r="U839" s="272" t="s">
        <v>42</v>
      </c>
      <c r="V839" s="273">
        <v>0.24199999999999999</v>
      </c>
      <c r="W839" s="273">
        <f>V839*K839</f>
        <v>10.526999999999999</v>
      </c>
      <c r="X839" s="273">
        <v>1.9499999999999999E-3</v>
      </c>
      <c r="Y839" s="273">
        <f>X839*K839</f>
        <v>8.4824999999999998E-2</v>
      </c>
      <c r="Z839" s="273">
        <v>0</v>
      </c>
      <c r="AA839" s="274">
        <f>Z839*K839</f>
        <v>0</v>
      </c>
      <c r="AR839" s="150" t="s">
        <v>232</v>
      </c>
      <c r="AT839" s="150" t="s">
        <v>148</v>
      </c>
      <c r="AU839" s="150" t="s">
        <v>86</v>
      </c>
      <c r="AY839" s="150" t="s">
        <v>147</v>
      </c>
      <c r="BE839" s="275">
        <f>IF(U839="základní",N839,0)</f>
        <v>0</v>
      </c>
      <c r="BF839" s="275">
        <f>IF(U839="snížená",N839,0)</f>
        <v>0</v>
      </c>
      <c r="BG839" s="275">
        <f>IF(U839="zákl. přenesená",N839,0)</f>
        <v>0</v>
      </c>
      <c r="BH839" s="275">
        <f>IF(U839="sníž. přenesená",N839,0)</f>
        <v>0</v>
      </c>
      <c r="BI839" s="275">
        <f>IF(U839="nulová",N839,0)</f>
        <v>0</v>
      </c>
      <c r="BJ839" s="150" t="s">
        <v>33</v>
      </c>
      <c r="BK839" s="275">
        <f>ROUND(L839*K839,2)</f>
        <v>0</v>
      </c>
      <c r="BL839" s="150" t="s">
        <v>232</v>
      </c>
      <c r="BM839" s="150" t="s">
        <v>937</v>
      </c>
    </row>
    <row r="840" spans="2:65" s="294" customFormat="1" ht="22.5" customHeight="1" x14ac:dyDescent="0.3">
      <c r="B840" s="287"/>
      <c r="C840" s="288"/>
      <c r="D840" s="288"/>
      <c r="E840" s="289" t="s">
        <v>3</v>
      </c>
      <c r="F840" s="321" t="s">
        <v>938</v>
      </c>
      <c r="G840" s="291"/>
      <c r="H840" s="291"/>
      <c r="I840" s="291"/>
      <c r="J840" s="288"/>
      <c r="K840" s="292">
        <v>43.5</v>
      </c>
      <c r="L840" s="288"/>
      <c r="M840" s="288"/>
      <c r="N840" s="288"/>
      <c r="O840" s="288"/>
      <c r="P840" s="288"/>
      <c r="Q840" s="288"/>
      <c r="R840" s="293"/>
      <c r="T840" s="295"/>
      <c r="U840" s="288"/>
      <c r="V840" s="288"/>
      <c r="W840" s="288"/>
      <c r="X840" s="288"/>
      <c r="Y840" s="288"/>
      <c r="Z840" s="288"/>
      <c r="AA840" s="296"/>
      <c r="AT840" s="297" t="s">
        <v>155</v>
      </c>
      <c r="AU840" s="297" t="s">
        <v>86</v>
      </c>
      <c r="AV840" s="294" t="s">
        <v>86</v>
      </c>
      <c r="AW840" s="294" t="s">
        <v>32</v>
      </c>
      <c r="AX840" s="294" t="s">
        <v>33</v>
      </c>
      <c r="AY840" s="297" t="s">
        <v>147</v>
      </c>
    </row>
    <row r="841" spans="2:65" s="162" customFormat="1" ht="31.5" customHeight="1" x14ac:dyDescent="0.3">
      <c r="B841" s="163"/>
      <c r="C841" s="264" t="s">
        <v>939</v>
      </c>
      <c r="D841" s="264" t="s">
        <v>148</v>
      </c>
      <c r="E841" s="265" t="s">
        <v>940</v>
      </c>
      <c r="F841" s="266" t="s">
        <v>941</v>
      </c>
      <c r="G841" s="267"/>
      <c r="H841" s="267"/>
      <c r="I841" s="267"/>
      <c r="J841" s="268" t="s">
        <v>586</v>
      </c>
      <c r="K841" s="269">
        <v>60</v>
      </c>
      <c r="L841" s="339"/>
      <c r="M841" s="340"/>
      <c r="N841" s="270">
        <f>ROUND(L841*K841,2)</f>
        <v>0</v>
      </c>
      <c r="O841" s="267"/>
      <c r="P841" s="267"/>
      <c r="Q841" s="267"/>
      <c r="R841" s="168"/>
      <c r="T841" s="271" t="s">
        <v>3</v>
      </c>
      <c r="U841" s="272" t="s">
        <v>42</v>
      </c>
      <c r="V841" s="273">
        <v>0.56699999999999995</v>
      </c>
      <c r="W841" s="273">
        <f>V841*K841</f>
        <v>34.019999999999996</v>
      </c>
      <c r="X841" s="273">
        <v>1.7899999999999999E-3</v>
      </c>
      <c r="Y841" s="273">
        <f>X841*K841</f>
        <v>0.1074</v>
      </c>
      <c r="Z841" s="273">
        <v>0</v>
      </c>
      <c r="AA841" s="274">
        <f>Z841*K841</f>
        <v>0</v>
      </c>
      <c r="AR841" s="150" t="s">
        <v>232</v>
      </c>
      <c r="AT841" s="150" t="s">
        <v>148</v>
      </c>
      <c r="AU841" s="150" t="s">
        <v>86</v>
      </c>
      <c r="AY841" s="150" t="s">
        <v>147</v>
      </c>
      <c r="BE841" s="275">
        <f>IF(U841="základní",N841,0)</f>
        <v>0</v>
      </c>
      <c r="BF841" s="275">
        <f>IF(U841="snížená",N841,0)</f>
        <v>0</v>
      </c>
      <c r="BG841" s="275">
        <f>IF(U841="zákl. přenesená",N841,0)</f>
        <v>0</v>
      </c>
      <c r="BH841" s="275">
        <f>IF(U841="sníž. přenesená",N841,0)</f>
        <v>0</v>
      </c>
      <c r="BI841" s="275">
        <f>IF(U841="nulová",N841,0)</f>
        <v>0</v>
      </c>
      <c r="BJ841" s="150" t="s">
        <v>33</v>
      </c>
      <c r="BK841" s="275">
        <f>ROUND(L841*K841,2)</f>
        <v>0</v>
      </c>
      <c r="BL841" s="150" t="s">
        <v>232</v>
      </c>
      <c r="BM841" s="150" t="s">
        <v>942</v>
      </c>
    </row>
    <row r="842" spans="2:65" s="294" customFormat="1" ht="22.5" customHeight="1" x14ac:dyDescent="0.3">
      <c r="B842" s="287"/>
      <c r="C842" s="288"/>
      <c r="D842" s="288"/>
      <c r="E842" s="289" t="s">
        <v>3</v>
      </c>
      <c r="F842" s="321" t="s">
        <v>943</v>
      </c>
      <c r="G842" s="291"/>
      <c r="H842" s="291"/>
      <c r="I842" s="291"/>
      <c r="J842" s="288"/>
      <c r="K842" s="292">
        <v>60</v>
      </c>
      <c r="L842" s="288"/>
      <c r="M842" s="288"/>
      <c r="N842" s="288"/>
      <c r="O842" s="288"/>
      <c r="P842" s="288"/>
      <c r="Q842" s="288"/>
      <c r="R842" s="293"/>
      <c r="T842" s="295"/>
      <c r="U842" s="288"/>
      <c r="V842" s="288"/>
      <c r="W842" s="288"/>
      <c r="X842" s="288"/>
      <c r="Y842" s="288"/>
      <c r="Z842" s="288"/>
      <c r="AA842" s="296"/>
      <c r="AT842" s="297" t="s">
        <v>155</v>
      </c>
      <c r="AU842" s="297" t="s">
        <v>86</v>
      </c>
      <c r="AV842" s="294" t="s">
        <v>86</v>
      </c>
      <c r="AW842" s="294" t="s">
        <v>32</v>
      </c>
      <c r="AX842" s="294" t="s">
        <v>33</v>
      </c>
      <c r="AY842" s="297" t="s">
        <v>147</v>
      </c>
    </row>
    <row r="843" spans="2:65" s="162" customFormat="1" ht="31.5" customHeight="1" x14ac:dyDescent="0.3">
      <c r="B843" s="163"/>
      <c r="C843" s="264" t="s">
        <v>944</v>
      </c>
      <c r="D843" s="264" t="s">
        <v>148</v>
      </c>
      <c r="E843" s="265" t="s">
        <v>945</v>
      </c>
      <c r="F843" s="266" t="s">
        <v>946</v>
      </c>
      <c r="G843" s="267"/>
      <c r="H843" s="267"/>
      <c r="I843" s="267"/>
      <c r="J843" s="268" t="s">
        <v>271</v>
      </c>
      <c r="K843" s="269">
        <v>18.5</v>
      </c>
      <c r="L843" s="339"/>
      <c r="M843" s="340"/>
      <c r="N843" s="270">
        <f>ROUND(L843*K843,2)</f>
        <v>0</v>
      </c>
      <c r="O843" s="267"/>
      <c r="P843" s="267"/>
      <c r="Q843" s="267"/>
      <c r="R843" s="168"/>
      <c r="T843" s="271" t="s">
        <v>3</v>
      </c>
      <c r="U843" s="272" t="s">
        <v>42</v>
      </c>
      <c r="V843" s="273">
        <v>0.26500000000000001</v>
      </c>
      <c r="W843" s="273">
        <f>V843*K843</f>
        <v>4.9024999999999999</v>
      </c>
      <c r="X843" s="273">
        <v>2.8600000000000001E-3</v>
      </c>
      <c r="Y843" s="273">
        <f>X843*K843</f>
        <v>5.2910000000000006E-2</v>
      </c>
      <c r="Z843" s="273">
        <v>0</v>
      </c>
      <c r="AA843" s="274">
        <f>Z843*K843</f>
        <v>0</v>
      </c>
      <c r="AR843" s="150" t="s">
        <v>232</v>
      </c>
      <c r="AT843" s="150" t="s">
        <v>148</v>
      </c>
      <c r="AU843" s="150" t="s">
        <v>86</v>
      </c>
      <c r="AY843" s="150" t="s">
        <v>147</v>
      </c>
      <c r="BE843" s="275">
        <f>IF(U843="základní",N843,0)</f>
        <v>0</v>
      </c>
      <c r="BF843" s="275">
        <f>IF(U843="snížená",N843,0)</f>
        <v>0</v>
      </c>
      <c r="BG843" s="275">
        <f>IF(U843="zákl. přenesená",N843,0)</f>
        <v>0</v>
      </c>
      <c r="BH843" s="275">
        <f>IF(U843="sníž. přenesená",N843,0)</f>
        <v>0</v>
      </c>
      <c r="BI843" s="275">
        <f>IF(U843="nulová",N843,0)</f>
        <v>0</v>
      </c>
      <c r="BJ843" s="150" t="s">
        <v>33</v>
      </c>
      <c r="BK843" s="275">
        <f>ROUND(L843*K843,2)</f>
        <v>0</v>
      </c>
      <c r="BL843" s="150" t="s">
        <v>232</v>
      </c>
      <c r="BM843" s="150" t="s">
        <v>947</v>
      </c>
    </row>
    <row r="844" spans="2:65" s="162" customFormat="1" ht="31.5" customHeight="1" x14ac:dyDescent="0.3">
      <c r="B844" s="163"/>
      <c r="C844" s="264" t="s">
        <v>948</v>
      </c>
      <c r="D844" s="264" t="s">
        <v>148</v>
      </c>
      <c r="E844" s="265" t="s">
        <v>949</v>
      </c>
      <c r="F844" s="266" t="s">
        <v>950</v>
      </c>
      <c r="G844" s="267"/>
      <c r="H844" s="267"/>
      <c r="I844" s="267"/>
      <c r="J844" s="268" t="s">
        <v>586</v>
      </c>
      <c r="K844" s="269">
        <v>1</v>
      </c>
      <c r="L844" s="339"/>
      <c r="M844" s="340"/>
      <c r="N844" s="270">
        <f>ROUND(L844*K844,2)</f>
        <v>0</v>
      </c>
      <c r="O844" s="267"/>
      <c r="P844" s="267"/>
      <c r="Q844" s="267"/>
      <c r="R844" s="168"/>
      <c r="T844" s="271" t="s">
        <v>3</v>
      </c>
      <c r="U844" s="272" t="s">
        <v>42</v>
      </c>
      <c r="V844" s="273">
        <v>0.4</v>
      </c>
      <c r="W844" s="273">
        <f>V844*K844</f>
        <v>0.4</v>
      </c>
      <c r="X844" s="273">
        <v>4.8000000000000001E-4</v>
      </c>
      <c r="Y844" s="273">
        <f>X844*K844</f>
        <v>4.8000000000000001E-4</v>
      </c>
      <c r="Z844" s="273">
        <v>0</v>
      </c>
      <c r="AA844" s="274">
        <f>Z844*K844</f>
        <v>0</v>
      </c>
      <c r="AR844" s="150" t="s">
        <v>232</v>
      </c>
      <c r="AT844" s="150" t="s">
        <v>148</v>
      </c>
      <c r="AU844" s="150" t="s">
        <v>86</v>
      </c>
      <c r="AY844" s="150" t="s">
        <v>147</v>
      </c>
      <c r="BE844" s="275">
        <f>IF(U844="základní",N844,0)</f>
        <v>0</v>
      </c>
      <c r="BF844" s="275">
        <f>IF(U844="snížená",N844,0)</f>
        <v>0</v>
      </c>
      <c r="BG844" s="275">
        <f>IF(U844="zákl. přenesená",N844,0)</f>
        <v>0</v>
      </c>
      <c r="BH844" s="275">
        <f>IF(U844="sníž. přenesená",N844,0)</f>
        <v>0</v>
      </c>
      <c r="BI844" s="275">
        <f>IF(U844="nulová",N844,0)</f>
        <v>0</v>
      </c>
      <c r="BJ844" s="150" t="s">
        <v>33</v>
      </c>
      <c r="BK844" s="275">
        <f>ROUND(L844*K844,2)</f>
        <v>0</v>
      </c>
      <c r="BL844" s="150" t="s">
        <v>232</v>
      </c>
      <c r="BM844" s="150" t="s">
        <v>951</v>
      </c>
    </row>
    <row r="845" spans="2:65" s="162" customFormat="1" ht="31.5" customHeight="1" x14ac:dyDescent="0.3">
      <c r="B845" s="163"/>
      <c r="C845" s="264" t="s">
        <v>952</v>
      </c>
      <c r="D845" s="264" t="s">
        <v>148</v>
      </c>
      <c r="E845" s="265" t="s">
        <v>953</v>
      </c>
      <c r="F845" s="266" t="s">
        <v>954</v>
      </c>
      <c r="G845" s="267"/>
      <c r="H845" s="267"/>
      <c r="I845" s="267"/>
      <c r="J845" s="268" t="s">
        <v>271</v>
      </c>
      <c r="K845" s="269">
        <v>3.7</v>
      </c>
      <c r="L845" s="339"/>
      <c r="M845" s="340"/>
      <c r="N845" s="270">
        <f>ROUND(L845*K845,2)</f>
        <v>0</v>
      </c>
      <c r="O845" s="267"/>
      <c r="P845" s="267"/>
      <c r="Q845" s="267"/>
      <c r="R845" s="168"/>
      <c r="T845" s="271" t="s">
        <v>3</v>
      </c>
      <c r="U845" s="272" t="s">
        <v>42</v>
      </c>
      <c r="V845" s="273">
        <v>0.33400000000000002</v>
      </c>
      <c r="W845" s="273">
        <f>V845*K845</f>
        <v>1.2358000000000002</v>
      </c>
      <c r="X845" s="273">
        <v>2.3600000000000001E-3</v>
      </c>
      <c r="Y845" s="273">
        <f>X845*K845</f>
        <v>8.7320000000000002E-3</v>
      </c>
      <c r="Z845" s="273">
        <v>0</v>
      </c>
      <c r="AA845" s="274">
        <f>Z845*K845</f>
        <v>0</v>
      </c>
      <c r="AR845" s="150" t="s">
        <v>232</v>
      </c>
      <c r="AT845" s="150" t="s">
        <v>148</v>
      </c>
      <c r="AU845" s="150" t="s">
        <v>86</v>
      </c>
      <c r="AY845" s="150" t="s">
        <v>147</v>
      </c>
      <c r="BE845" s="275">
        <f>IF(U845="základní",N845,0)</f>
        <v>0</v>
      </c>
      <c r="BF845" s="275">
        <f>IF(U845="snížená",N845,0)</f>
        <v>0</v>
      </c>
      <c r="BG845" s="275">
        <f>IF(U845="zákl. přenesená",N845,0)</f>
        <v>0</v>
      </c>
      <c r="BH845" s="275">
        <f>IF(U845="sníž. přenesená",N845,0)</f>
        <v>0</v>
      </c>
      <c r="BI845" s="275">
        <f>IF(U845="nulová",N845,0)</f>
        <v>0</v>
      </c>
      <c r="BJ845" s="150" t="s">
        <v>33</v>
      </c>
      <c r="BK845" s="275">
        <f>ROUND(L845*K845,2)</f>
        <v>0</v>
      </c>
      <c r="BL845" s="150" t="s">
        <v>232</v>
      </c>
      <c r="BM845" s="150" t="s">
        <v>955</v>
      </c>
    </row>
    <row r="846" spans="2:65" s="162" customFormat="1" ht="31.5" customHeight="1" x14ac:dyDescent="0.3">
      <c r="B846" s="163"/>
      <c r="C846" s="264" t="s">
        <v>956</v>
      </c>
      <c r="D846" s="264" t="s">
        <v>148</v>
      </c>
      <c r="E846" s="265" t="s">
        <v>957</v>
      </c>
      <c r="F846" s="266" t="s">
        <v>958</v>
      </c>
      <c r="G846" s="267"/>
      <c r="H846" s="267"/>
      <c r="I846" s="267"/>
      <c r="J846" s="268" t="s">
        <v>771</v>
      </c>
      <c r="K846" s="269">
        <v>1.859</v>
      </c>
      <c r="L846" s="339"/>
      <c r="M846" s="340"/>
      <c r="N846" s="270">
        <f>ROUND(L846*K846,2)</f>
        <v>0</v>
      </c>
      <c r="O846" s="267"/>
      <c r="P846" s="267"/>
      <c r="Q846" s="267"/>
      <c r="R846" s="168"/>
      <c r="T846" s="271" t="s">
        <v>3</v>
      </c>
      <c r="U846" s="272" t="s">
        <v>42</v>
      </c>
      <c r="V846" s="273">
        <v>4.9470000000000001</v>
      </c>
      <c r="W846" s="273">
        <f>V846*K846</f>
        <v>9.1964729999999992</v>
      </c>
      <c r="X846" s="273">
        <v>0</v>
      </c>
      <c r="Y846" s="273">
        <f>X846*K846</f>
        <v>0</v>
      </c>
      <c r="Z846" s="273">
        <v>0</v>
      </c>
      <c r="AA846" s="274">
        <f>Z846*K846</f>
        <v>0</v>
      </c>
      <c r="AR846" s="150" t="s">
        <v>232</v>
      </c>
      <c r="AT846" s="150" t="s">
        <v>148</v>
      </c>
      <c r="AU846" s="150" t="s">
        <v>86</v>
      </c>
      <c r="AY846" s="150" t="s">
        <v>147</v>
      </c>
      <c r="BE846" s="275">
        <f>IF(U846="základní",N846,0)</f>
        <v>0</v>
      </c>
      <c r="BF846" s="275">
        <f>IF(U846="snížená",N846,0)</f>
        <v>0</v>
      </c>
      <c r="BG846" s="275">
        <f>IF(U846="zákl. přenesená",N846,0)</f>
        <v>0</v>
      </c>
      <c r="BH846" s="275">
        <f>IF(U846="sníž. přenesená",N846,0)</f>
        <v>0</v>
      </c>
      <c r="BI846" s="275">
        <f>IF(U846="nulová",N846,0)</f>
        <v>0</v>
      </c>
      <c r="BJ846" s="150" t="s">
        <v>33</v>
      </c>
      <c r="BK846" s="275">
        <f>ROUND(L846*K846,2)</f>
        <v>0</v>
      </c>
      <c r="BL846" s="150" t="s">
        <v>232</v>
      </c>
      <c r="BM846" s="150" t="s">
        <v>959</v>
      </c>
    </row>
    <row r="847" spans="2:65" s="162" customFormat="1" ht="31.5" customHeight="1" x14ac:dyDescent="0.3">
      <c r="B847" s="163"/>
      <c r="C847" s="264" t="s">
        <v>960</v>
      </c>
      <c r="D847" s="264" t="s">
        <v>148</v>
      </c>
      <c r="E847" s="265" t="s">
        <v>961</v>
      </c>
      <c r="F847" s="266" t="s">
        <v>962</v>
      </c>
      <c r="G847" s="267"/>
      <c r="H847" s="267"/>
      <c r="I847" s="267"/>
      <c r="J847" s="268" t="s">
        <v>771</v>
      </c>
      <c r="K847" s="269">
        <v>1.859</v>
      </c>
      <c r="L847" s="339"/>
      <c r="M847" s="340"/>
      <c r="N847" s="270">
        <f>ROUND(L847*K847,2)</f>
        <v>0</v>
      </c>
      <c r="O847" s="267"/>
      <c r="P847" s="267"/>
      <c r="Q847" s="267"/>
      <c r="R847" s="168"/>
      <c r="T847" s="271" t="s">
        <v>3</v>
      </c>
      <c r="U847" s="272" t="s">
        <v>42</v>
      </c>
      <c r="V847" s="273">
        <v>1.7330000000000001</v>
      </c>
      <c r="W847" s="273">
        <f>V847*K847</f>
        <v>3.2216470000000004</v>
      </c>
      <c r="X847" s="273">
        <v>0</v>
      </c>
      <c r="Y847" s="273">
        <f>X847*K847</f>
        <v>0</v>
      </c>
      <c r="Z847" s="273">
        <v>0</v>
      </c>
      <c r="AA847" s="274">
        <f>Z847*K847</f>
        <v>0</v>
      </c>
      <c r="AR847" s="150" t="s">
        <v>232</v>
      </c>
      <c r="AT847" s="150" t="s">
        <v>148</v>
      </c>
      <c r="AU847" s="150" t="s">
        <v>86</v>
      </c>
      <c r="AY847" s="150" t="s">
        <v>147</v>
      </c>
      <c r="BE847" s="275">
        <f>IF(U847="základní",N847,0)</f>
        <v>0</v>
      </c>
      <c r="BF847" s="275">
        <f>IF(U847="snížená",N847,0)</f>
        <v>0</v>
      </c>
      <c r="BG847" s="275">
        <f>IF(U847="zákl. přenesená",N847,0)</f>
        <v>0</v>
      </c>
      <c r="BH847" s="275">
        <f>IF(U847="sníž. přenesená",N847,0)</f>
        <v>0</v>
      </c>
      <c r="BI847" s="275">
        <f>IF(U847="nulová",N847,0)</f>
        <v>0</v>
      </c>
      <c r="BJ847" s="150" t="s">
        <v>33</v>
      </c>
      <c r="BK847" s="275">
        <f>ROUND(L847*K847,2)</f>
        <v>0</v>
      </c>
      <c r="BL847" s="150" t="s">
        <v>232</v>
      </c>
      <c r="BM847" s="150" t="s">
        <v>963</v>
      </c>
    </row>
    <row r="848" spans="2:65" s="254" customFormat="1" ht="29.85" customHeight="1" x14ac:dyDescent="0.3">
      <c r="B848" s="249"/>
      <c r="C848" s="250"/>
      <c r="D848" s="261" t="s">
        <v>126</v>
      </c>
      <c r="E848" s="261"/>
      <c r="F848" s="261"/>
      <c r="G848" s="261"/>
      <c r="H848" s="261"/>
      <c r="I848" s="261"/>
      <c r="J848" s="261"/>
      <c r="K848" s="261"/>
      <c r="L848" s="261"/>
      <c r="M848" s="261"/>
      <c r="N848" s="332">
        <f>BK848</f>
        <v>0</v>
      </c>
      <c r="O848" s="333"/>
      <c r="P848" s="333"/>
      <c r="Q848" s="333"/>
      <c r="R848" s="253"/>
      <c r="T848" s="255"/>
      <c r="U848" s="250"/>
      <c r="V848" s="250"/>
      <c r="W848" s="256">
        <f>SUM(W849:W881)</f>
        <v>59.128985</v>
      </c>
      <c r="X848" s="250"/>
      <c r="Y848" s="256">
        <f>SUM(Y849:Y881)</f>
        <v>0.974333</v>
      </c>
      <c r="Z848" s="250"/>
      <c r="AA848" s="257">
        <f>SUM(AA849:AA881)</f>
        <v>0</v>
      </c>
      <c r="AR848" s="258" t="s">
        <v>86</v>
      </c>
      <c r="AT848" s="259" t="s">
        <v>76</v>
      </c>
      <c r="AU848" s="259" t="s">
        <v>33</v>
      </c>
      <c r="AY848" s="258" t="s">
        <v>147</v>
      </c>
      <c r="BK848" s="260">
        <f>SUM(BK849:BK881)</f>
        <v>0</v>
      </c>
    </row>
    <row r="849" spans="2:65" s="162" customFormat="1" ht="31.5" customHeight="1" x14ac:dyDescent="0.3">
      <c r="B849" s="163"/>
      <c r="C849" s="264" t="s">
        <v>964</v>
      </c>
      <c r="D849" s="264" t="s">
        <v>148</v>
      </c>
      <c r="E849" s="265" t="s">
        <v>965</v>
      </c>
      <c r="F849" s="266" t="s">
        <v>966</v>
      </c>
      <c r="G849" s="267"/>
      <c r="H849" s="267"/>
      <c r="I849" s="267"/>
      <c r="J849" s="268" t="s">
        <v>151</v>
      </c>
      <c r="K849" s="269">
        <v>3.0870000000000002</v>
      </c>
      <c r="L849" s="339"/>
      <c r="M849" s="340"/>
      <c r="N849" s="270">
        <f>ROUND(L849*K849,2)</f>
        <v>0</v>
      </c>
      <c r="O849" s="267"/>
      <c r="P849" s="267"/>
      <c r="Q849" s="267"/>
      <c r="R849" s="168"/>
      <c r="T849" s="271" t="s">
        <v>3</v>
      </c>
      <c r="U849" s="272" t="s">
        <v>42</v>
      </c>
      <c r="V849" s="273">
        <v>1.298</v>
      </c>
      <c r="W849" s="273">
        <f>V849*K849</f>
        <v>4.006926</v>
      </c>
      <c r="X849" s="273">
        <v>2.5000000000000001E-4</v>
      </c>
      <c r="Y849" s="273">
        <f>X849*K849</f>
        <v>7.7175000000000008E-4</v>
      </c>
      <c r="Z849" s="273">
        <v>0</v>
      </c>
      <c r="AA849" s="274">
        <f>Z849*K849</f>
        <v>0</v>
      </c>
      <c r="AR849" s="150" t="s">
        <v>232</v>
      </c>
      <c r="AT849" s="150" t="s">
        <v>148</v>
      </c>
      <c r="AU849" s="150" t="s">
        <v>86</v>
      </c>
      <c r="AY849" s="150" t="s">
        <v>147</v>
      </c>
      <c r="BE849" s="275">
        <f>IF(U849="základní",N849,0)</f>
        <v>0</v>
      </c>
      <c r="BF849" s="275">
        <f>IF(U849="snížená",N849,0)</f>
        <v>0</v>
      </c>
      <c r="BG849" s="275">
        <f>IF(U849="zákl. přenesená",N849,0)</f>
        <v>0</v>
      </c>
      <c r="BH849" s="275">
        <f>IF(U849="sníž. přenesená",N849,0)</f>
        <v>0</v>
      </c>
      <c r="BI849" s="275">
        <f>IF(U849="nulová",N849,0)</f>
        <v>0</v>
      </c>
      <c r="BJ849" s="150" t="s">
        <v>33</v>
      </c>
      <c r="BK849" s="275">
        <f>ROUND(L849*K849,2)</f>
        <v>0</v>
      </c>
      <c r="BL849" s="150" t="s">
        <v>232</v>
      </c>
      <c r="BM849" s="150" t="s">
        <v>967</v>
      </c>
    </row>
    <row r="850" spans="2:65" s="294" customFormat="1" ht="22.5" customHeight="1" x14ac:dyDescent="0.3">
      <c r="B850" s="287"/>
      <c r="C850" s="288"/>
      <c r="D850" s="288"/>
      <c r="E850" s="289" t="s">
        <v>3</v>
      </c>
      <c r="F850" s="321" t="s">
        <v>968</v>
      </c>
      <c r="G850" s="291"/>
      <c r="H850" s="291"/>
      <c r="I850" s="291"/>
      <c r="J850" s="288"/>
      <c r="K850" s="292">
        <v>3.0870000000000002</v>
      </c>
      <c r="L850" s="288"/>
      <c r="M850" s="288"/>
      <c r="N850" s="288"/>
      <c r="O850" s="288"/>
      <c r="P850" s="288"/>
      <c r="Q850" s="288"/>
      <c r="R850" s="293"/>
      <c r="T850" s="295"/>
      <c r="U850" s="288"/>
      <c r="V850" s="288"/>
      <c r="W850" s="288"/>
      <c r="X850" s="288"/>
      <c r="Y850" s="288"/>
      <c r="Z850" s="288"/>
      <c r="AA850" s="296"/>
      <c r="AT850" s="297" t="s">
        <v>155</v>
      </c>
      <c r="AU850" s="297" t="s">
        <v>86</v>
      </c>
      <c r="AV850" s="294" t="s">
        <v>86</v>
      </c>
      <c r="AW850" s="294" t="s">
        <v>32</v>
      </c>
      <c r="AX850" s="294" t="s">
        <v>33</v>
      </c>
      <c r="AY850" s="297" t="s">
        <v>147</v>
      </c>
    </row>
    <row r="851" spans="2:65" s="162" customFormat="1" ht="31.5" customHeight="1" x14ac:dyDescent="0.3">
      <c r="B851" s="163"/>
      <c r="C851" s="322" t="s">
        <v>969</v>
      </c>
      <c r="D851" s="322" t="s">
        <v>217</v>
      </c>
      <c r="E851" s="323" t="s">
        <v>970</v>
      </c>
      <c r="F851" s="324" t="s">
        <v>971</v>
      </c>
      <c r="G851" s="325"/>
      <c r="H851" s="325"/>
      <c r="I851" s="325"/>
      <c r="J851" s="326" t="s">
        <v>586</v>
      </c>
      <c r="K851" s="327">
        <v>1</v>
      </c>
      <c r="L851" s="341"/>
      <c r="M851" s="342"/>
      <c r="N851" s="328">
        <f>ROUND(L851*K851,2)</f>
        <v>0</v>
      </c>
      <c r="O851" s="267"/>
      <c r="P851" s="267"/>
      <c r="Q851" s="267"/>
      <c r="R851" s="168"/>
      <c r="T851" s="271" t="s">
        <v>3</v>
      </c>
      <c r="U851" s="272" t="s">
        <v>42</v>
      </c>
      <c r="V851" s="273">
        <v>0</v>
      </c>
      <c r="W851" s="273">
        <f>V851*K851</f>
        <v>0</v>
      </c>
      <c r="X851" s="273">
        <v>0.108</v>
      </c>
      <c r="Y851" s="273">
        <f>X851*K851</f>
        <v>0.108</v>
      </c>
      <c r="Z851" s="273">
        <v>0</v>
      </c>
      <c r="AA851" s="274">
        <f>Z851*K851</f>
        <v>0</v>
      </c>
      <c r="AR851" s="150" t="s">
        <v>449</v>
      </c>
      <c r="AT851" s="150" t="s">
        <v>217</v>
      </c>
      <c r="AU851" s="150" t="s">
        <v>86</v>
      </c>
      <c r="AY851" s="150" t="s">
        <v>147</v>
      </c>
      <c r="BE851" s="275">
        <f>IF(U851="základní",N851,0)</f>
        <v>0</v>
      </c>
      <c r="BF851" s="275">
        <f>IF(U851="snížená",N851,0)</f>
        <v>0</v>
      </c>
      <c r="BG851" s="275">
        <f>IF(U851="zákl. přenesená",N851,0)</f>
        <v>0</v>
      </c>
      <c r="BH851" s="275">
        <f>IF(U851="sníž. přenesená",N851,0)</f>
        <v>0</v>
      </c>
      <c r="BI851" s="275">
        <f>IF(U851="nulová",N851,0)</f>
        <v>0</v>
      </c>
      <c r="BJ851" s="150" t="s">
        <v>33</v>
      </c>
      <c r="BK851" s="275">
        <f>ROUND(L851*K851,2)</f>
        <v>0</v>
      </c>
      <c r="BL851" s="150" t="s">
        <v>232</v>
      </c>
      <c r="BM851" s="150" t="s">
        <v>972</v>
      </c>
    </row>
    <row r="852" spans="2:65" s="162" customFormat="1" ht="31.5" customHeight="1" x14ac:dyDescent="0.3">
      <c r="B852" s="163"/>
      <c r="C852" s="264" t="s">
        <v>973</v>
      </c>
      <c r="D852" s="264" t="s">
        <v>148</v>
      </c>
      <c r="E852" s="265" t="s">
        <v>974</v>
      </c>
      <c r="F852" s="266" t="s">
        <v>975</v>
      </c>
      <c r="G852" s="267"/>
      <c r="H852" s="267"/>
      <c r="I852" s="267"/>
      <c r="J852" s="268" t="s">
        <v>151</v>
      </c>
      <c r="K852" s="269">
        <v>5.5979999999999999</v>
      </c>
      <c r="L852" s="339"/>
      <c r="M852" s="340"/>
      <c r="N852" s="270">
        <f>ROUND(L852*K852,2)</f>
        <v>0</v>
      </c>
      <c r="O852" s="267"/>
      <c r="P852" s="267"/>
      <c r="Q852" s="267"/>
      <c r="R852" s="168"/>
      <c r="T852" s="271" t="s">
        <v>3</v>
      </c>
      <c r="U852" s="272" t="s">
        <v>42</v>
      </c>
      <c r="V852" s="273">
        <v>1.339</v>
      </c>
      <c r="W852" s="273">
        <f>V852*K852</f>
        <v>7.4957219999999998</v>
      </c>
      <c r="X852" s="273">
        <v>2.5000000000000001E-4</v>
      </c>
      <c r="Y852" s="273">
        <f>X852*K852</f>
        <v>1.3994999999999999E-3</v>
      </c>
      <c r="Z852" s="273">
        <v>0</v>
      </c>
      <c r="AA852" s="274">
        <f>Z852*K852</f>
        <v>0</v>
      </c>
      <c r="AR852" s="150" t="s">
        <v>232</v>
      </c>
      <c r="AT852" s="150" t="s">
        <v>148</v>
      </c>
      <c r="AU852" s="150" t="s">
        <v>86</v>
      </c>
      <c r="AY852" s="150" t="s">
        <v>147</v>
      </c>
      <c r="BE852" s="275">
        <f>IF(U852="základní",N852,0)</f>
        <v>0</v>
      </c>
      <c r="BF852" s="275">
        <f>IF(U852="snížená",N852,0)</f>
        <v>0</v>
      </c>
      <c r="BG852" s="275">
        <f>IF(U852="zákl. přenesená",N852,0)</f>
        <v>0</v>
      </c>
      <c r="BH852" s="275">
        <f>IF(U852="sníž. přenesená",N852,0)</f>
        <v>0</v>
      </c>
      <c r="BI852" s="275">
        <f>IF(U852="nulová",N852,0)</f>
        <v>0</v>
      </c>
      <c r="BJ852" s="150" t="s">
        <v>33</v>
      </c>
      <c r="BK852" s="275">
        <f>ROUND(L852*K852,2)</f>
        <v>0</v>
      </c>
      <c r="BL852" s="150" t="s">
        <v>232</v>
      </c>
      <c r="BM852" s="150" t="s">
        <v>976</v>
      </c>
    </row>
    <row r="853" spans="2:65" s="294" customFormat="1" ht="22.5" customHeight="1" x14ac:dyDescent="0.3">
      <c r="B853" s="287"/>
      <c r="C853" s="288"/>
      <c r="D853" s="288"/>
      <c r="E853" s="289" t="s">
        <v>3</v>
      </c>
      <c r="F853" s="321" t="s">
        <v>977</v>
      </c>
      <c r="G853" s="291"/>
      <c r="H853" s="291"/>
      <c r="I853" s="291"/>
      <c r="J853" s="288"/>
      <c r="K853" s="292">
        <v>3.528</v>
      </c>
      <c r="L853" s="288"/>
      <c r="M853" s="288"/>
      <c r="N853" s="288"/>
      <c r="O853" s="288"/>
      <c r="P853" s="288"/>
      <c r="Q853" s="288"/>
      <c r="R853" s="293"/>
      <c r="T853" s="295"/>
      <c r="U853" s="288"/>
      <c r="V853" s="288"/>
      <c r="W853" s="288"/>
      <c r="X853" s="288"/>
      <c r="Y853" s="288"/>
      <c r="Z853" s="288"/>
      <c r="AA853" s="296"/>
      <c r="AT853" s="297" t="s">
        <v>155</v>
      </c>
      <c r="AU853" s="297" t="s">
        <v>86</v>
      </c>
      <c r="AV853" s="294" t="s">
        <v>86</v>
      </c>
      <c r="AW853" s="294" t="s">
        <v>32</v>
      </c>
      <c r="AX853" s="294" t="s">
        <v>77</v>
      </c>
      <c r="AY853" s="297" t="s">
        <v>147</v>
      </c>
    </row>
    <row r="854" spans="2:65" s="294" customFormat="1" ht="22.5" customHeight="1" x14ac:dyDescent="0.3">
      <c r="B854" s="287"/>
      <c r="C854" s="288"/>
      <c r="D854" s="288"/>
      <c r="E854" s="289" t="s">
        <v>3</v>
      </c>
      <c r="F854" s="290" t="s">
        <v>978</v>
      </c>
      <c r="G854" s="291"/>
      <c r="H854" s="291"/>
      <c r="I854" s="291"/>
      <c r="J854" s="288"/>
      <c r="K854" s="292">
        <v>2.0699999999999998</v>
      </c>
      <c r="L854" s="288"/>
      <c r="M854" s="288"/>
      <c r="N854" s="288"/>
      <c r="O854" s="288"/>
      <c r="P854" s="288"/>
      <c r="Q854" s="288"/>
      <c r="R854" s="293"/>
      <c r="T854" s="295"/>
      <c r="U854" s="288"/>
      <c r="V854" s="288"/>
      <c r="W854" s="288"/>
      <c r="X854" s="288"/>
      <c r="Y854" s="288"/>
      <c r="Z854" s="288"/>
      <c r="AA854" s="296"/>
      <c r="AT854" s="297" t="s">
        <v>155</v>
      </c>
      <c r="AU854" s="297" t="s">
        <v>86</v>
      </c>
      <c r="AV854" s="294" t="s">
        <v>86</v>
      </c>
      <c r="AW854" s="294" t="s">
        <v>32</v>
      </c>
      <c r="AX854" s="294" t="s">
        <v>77</v>
      </c>
      <c r="AY854" s="297" t="s">
        <v>147</v>
      </c>
    </row>
    <row r="855" spans="2:65" s="305" customFormat="1" ht="22.5" customHeight="1" x14ac:dyDescent="0.3">
      <c r="B855" s="298"/>
      <c r="C855" s="299"/>
      <c r="D855" s="299"/>
      <c r="E855" s="300" t="s">
        <v>3</v>
      </c>
      <c r="F855" s="301" t="s">
        <v>157</v>
      </c>
      <c r="G855" s="302"/>
      <c r="H855" s="302"/>
      <c r="I855" s="302"/>
      <c r="J855" s="299"/>
      <c r="K855" s="303">
        <v>5.5979999999999999</v>
      </c>
      <c r="L855" s="299"/>
      <c r="M855" s="299"/>
      <c r="N855" s="299"/>
      <c r="O855" s="299"/>
      <c r="P855" s="299"/>
      <c r="Q855" s="299"/>
      <c r="R855" s="304"/>
      <c r="T855" s="306"/>
      <c r="U855" s="299"/>
      <c r="V855" s="299"/>
      <c r="W855" s="299"/>
      <c r="X855" s="299"/>
      <c r="Y855" s="299"/>
      <c r="Z855" s="299"/>
      <c r="AA855" s="307"/>
      <c r="AT855" s="308" t="s">
        <v>155</v>
      </c>
      <c r="AU855" s="308" t="s">
        <v>86</v>
      </c>
      <c r="AV855" s="305" t="s">
        <v>152</v>
      </c>
      <c r="AW855" s="305" t="s">
        <v>32</v>
      </c>
      <c r="AX855" s="305" t="s">
        <v>33</v>
      </c>
      <c r="AY855" s="308" t="s">
        <v>147</v>
      </c>
    </row>
    <row r="856" spans="2:65" s="162" customFormat="1" ht="31.5" customHeight="1" x14ac:dyDescent="0.3">
      <c r="B856" s="163"/>
      <c r="C856" s="322" t="s">
        <v>979</v>
      </c>
      <c r="D856" s="322" t="s">
        <v>217</v>
      </c>
      <c r="E856" s="323" t="s">
        <v>980</v>
      </c>
      <c r="F856" s="324" t="s">
        <v>981</v>
      </c>
      <c r="G856" s="325"/>
      <c r="H856" s="325"/>
      <c r="I856" s="325"/>
      <c r="J856" s="326" t="s">
        <v>586</v>
      </c>
      <c r="K856" s="327">
        <v>1</v>
      </c>
      <c r="L856" s="341"/>
      <c r="M856" s="342"/>
      <c r="N856" s="328">
        <f>ROUND(L856*K856,2)</f>
        <v>0</v>
      </c>
      <c r="O856" s="267"/>
      <c r="P856" s="267"/>
      <c r="Q856" s="267"/>
      <c r="R856" s="168"/>
      <c r="T856" s="271" t="s">
        <v>3</v>
      </c>
      <c r="U856" s="272" t="s">
        <v>42</v>
      </c>
      <c r="V856" s="273">
        <v>0</v>
      </c>
      <c r="W856" s="273">
        <f>V856*K856</f>
        <v>0</v>
      </c>
      <c r="X856" s="273">
        <v>7.1999999999999995E-2</v>
      </c>
      <c r="Y856" s="273">
        <f>X856*K856</f>
        <v>7.1999999999999995E-2</v>
      </c>
      <c r="Z856" s="273">
        <v>0</v>
      </c>
      <c r="AA856" s="274">
        <f>Z856*K856</f>
        <v>0</v>
      </c>
      <c r="AR856" s="150" t="s">
        <v>449</v>
      </c>
      <c r="AT856" s="150" t="s">
        <v>217</v>
      </c>
      <c r="AU856" s="150" t="s">
        <v>86</v>
      </c>
      <c r="AY856" s="150" t="s">
        <v>147</v>
      </c>
      <c r="BE856" s="275">
        <f>IF(U856="základní",N856,0)</f>
        <v>0</v>
      </c>
      <c r="BF856" s="275">
        <f>IF(U856="snížená",N856,0)</f>
        <v>0</v>
      </c>
      <c r="BG856" s="275">
        <f>IF(U856="zákl. přenesená",N856,0)</f>
        <v>0</v>
      </c>
      <c r="BH856" s="275">
        <f>IF(U856="sníž. přenesená",N856,0)</f>
        <v>0</v>
      </c>
      <c r="BI856" s="275">
        <f>IF(U856="nulová",N856,0)</f>
        <v>0</v>
      </c>
      <c r="BJ856" s="150" t="s">
        <v>33</v>
      </c>
      <c r="BK856" s="275">
        <f>ROUND(L856*K856,2)</f>
        <v>0</v>
      </c>
      <c r="BL856" s="150" t="s">
        <v>232</v>
      </c>
      <c r="BM856" s="150" t="s">
        <v>982</v>
      </c>
    </row>
    <row r="857" spans="2:65" s="162" customFormat="1" ht="31.5" customHeight="1" x14ac:dyDescent="0.3">
      <c r="B857" s="163"/>
      <c r="C857" s="322" t="s">
        <v>983</v>
      </c>
      <c r="D857" s="322" t="s">
        <v>217</v>
      </c>
      <c r="E857" s="323" t="s">
        <v>984</v>
      </c>
      <c r="F857" s="324" t="s">
        <v>985</v>
      </c>
      <c r="G857" s="325"/>
      <c r="H857" s="325"/>
      <c r="I857" s="325"/>
      <c r="J857" s="326" t="s">
        <v>586</v>
      </c>
      <c r="K857" s="327">
        <v>1</v>
      </c>
      <c r="L857" s="341"/>
      <c r="M857" s="342"/>
      <c r="N857" s="328">
        <f>ROUND(L857*K857,2)</f>
        <v>0</v>
      </c>
      <c r="O857" s="267"/>
      <c r="P857" s="267"/>
      <c r="Q857" s="267"/>
      <c r="R857" s="168"/>
      <c r="T857" s="271" t="s">
        <v>3</v>
      </c>
      <c r="U857" s="272" t="s">
        <v>42</v>
      </c>
      <c r="V857" s="273">
        <v>0</v>
      </c>
      <c r="W857" s="273">
        <f>V857*K857</f>
        <v>0</v>
      </c>
      <c r="X857" s="273">
        <v>0.123</v>
      </c>
      <c r="Y857" s="273">
        <f>X857*K857</f>
        <v>0.123</v>
      </c>
      <c r="Z857" s="273">
        <v>0</v>
      </c>
      <c r="AA857" s="274">
        <f>Z857*K857</f>
        <v>0</v>
      </c>
      <c r="AR857" s="150" t="s">
        <v>449</v>
      </c>
      <c r="AT857" s="150" t="s">
        <v>217</v>
      </c>
      <c r="AU857" s="150" t="s">
        <v>86</v>
      </c>
      <c r="AY857" s="150" t="s">
        <v>147</v>
      </c>
      <c r="BE857" s="275">
        <f>IF(U857="základní",N857,0)</f>
        <v>0</v>
      </c>
      <c r="BF857" s="275">
        <f>IF(U857="snížená",N857,0)</f>
        <v>0</v>
      </c>
      <c r="BG857" s="275">
        <f>IF(U857="zákl. přenesená",N857,0)</f>
        <v>0</v>
      </c>
      <c r="BH857" s="275">
        <f>IF(U857="sníž. přenesená",N857,0)</f>
        <v>0</v>
      </c>
      <c r="BI857" s="275">
        <f>IF(U857="nulová",N857,0)</f>
        <v>0</v>
      </c>
      <c r="BJ857" s="150" t="s">
        <v>33</v>
      </c>
      <c r="BK857" s="275">
        <f>ROUND(L857*K857,2)</f>
        <v>0</v>
      </c>
      <c r="BL857" s="150" t="s">
        <v>232</v>
      </c>
      <c r="BM857" s="150" t="s">
        <v>986</v>
      </c>
    </row>
    <row r="858" spans="2:65" s="162" customFormat="1" ht="31.5" customHeight="1" x14ac:dyDescent="0.3">
      <c r="B858" s="163"/>
      <c r="C858" s="264" t="s">
        <v>987</v>
      </c>
      <c r="D858" s="264" t="s">
        <v>148</v>
      </c>
      <c r="E858" s="265" t="s">
        <v>988</v>
      </c>
      <c r="F858" s="266" t="s">
        <v>989</v>
      </c>
      <c r="G858" s="267"/>
      <c r="H858" s="267"/>
      <c r="I858" s="267"/>
      <c r="J858" s="268" t="s">
        <v>151</v>
      </c>
      <c r="K858" s="269">
        <v>7.0350000000000001</v>
      </c>
      <c r="L858" s="339"/>
      <c r="M858" s="340"/>
      <c r="N858" s="270">
        <f>ROUND(L858*K858,2)</f>
        <v>0</v>
      </c>
      <c r="O858" s="267"/>
      <c r="P858" s="267"/>
      <c r="Q858" s="267"/>
      <c r="R858" s="168"/>
      <c r="T858" s="271" t="s">
        <v>3</v>
      </c>
      <c r="U858" s="272" t="s">
        <v>42</v>
      </c>
      <c r="V858" s="273">
        <v>1.359</v>
      </c>
      <c r="W858" s="273">
        <f>V858*K858</f>
        <v>9.5605650000000004</v>
      </c>
      <c r="X858" s="273">
        <v>2.5000000000000001E-4</v>
      </c>
      <c r="Y858" s="273">
        <f>X858*K858</f>
        <v>1.7587500000000001E-3</v>
      </c>
      <c r="Z858" s="273">
        <v>0</v>
      </c>
      <c r="AA858" s="274">
        <f>Z858*K858</f>
        <v>0</v>
      </c>
      <c r="AR858" s="150" t="s">
        <v>232</v>
      </c>
      <c r="AT858" s="150" t="s">
        <v>148</v>
      </c>
      <c r="AU858" s="150" t="s">
        <v>86</v>
      </c>
      <c r="AY858" s="150" t="s">
        <v>147</v>
      </c>
      <c r="BE858" s="275">
        <f>IF(U858="základní",N858,0)</f>
        <v>0</v>
      </c>
      <c r="BF858" s="275">
        <f>IF(U858="snížená",N858,0)</f>
        <v>0</v>
      </c>
      <c r="BG858" s="275">
        <f>IF(U858="zákl. přenesená",N858,0)</f>
        <v>0</v>
      </c>
      <c r="BH858" s="275">
        <f>IF(U858="sníž. přenesená",N858,0)</f>
        <v>0</v>
      </c>
      <c r="BI858" s="275">
        <f>IF(U858="nulová",N858,0)</f>
        <v>0</v>
      </c>
      <c r="BJ858" s="150" t="s">
        <v>33</v>
      </c>
      <c r="BK858" s="275">
        <f>ROUND(L858*K858,2)</f>
        <v>0</v>
      </c>
      <c r="BL858" s="150" t="s">
        <v>232</v>
      </c>
      <c r="BM858" s="150" t="s">
        <v>990</v>
      </c>
    </row>
    <row r="859" spans="2:65" s="294" customFormat="1" ht="22.5" customHeight="1" x14ac:dyDescent="0.3">
      <c r="B859" s="287"/>
      <c r="C859" s="288"/>
      <c r="D859" s="288"/>
      <c r="E859" s="289" t="s">
        <v>3</v>
      </c>
      <c r="F859" s="321" t="s">
        <v>991</v>
      </c>
      <c r="G859" s="291"/>
      <c r="H859" s="291"/>
      <c r="I859" s="291"/>
      <c r="J859" s="288"/>
      <c r="K859" s="292">
        <v>7.0350000000000001</v>
      </c>
      <c r="L859" s="288"/>
      <c r="M859" s="288"/>
      <c r="N859" s="288"/>
      <c r="O859" s="288"/>
      <c r="P859" s="288"/>
      <c r="Q859" s="288"/>
      <c r="R859" s="293"/>
      <c r="T859" s="295"/>
      <c r="U859" s="288"/>
      <c r="V859" s="288"/>
      <c r="W859" s="288"/>
      <c r="X859" s="288"/>
      <c r="Y859" s="288"/>
      <c r="Z859" s="288"/>
      <c r="AA859" s="296"/>
      <c r="AT859" s="297" t="s">
        <v>155</v>
      </c>
      <c r="AU859" s="297" t="s">
        <v>86</v>
      </c>
      <c r="AV859" s="294" t="s">
        <v>86</v>
      </c>
      <c r="AW859" s="294" t="s">
        <v>32</v>
      </c>
      <c r="AX859" s="294" t="s">
        <v>33</v>
      </c>
      <c r="AY859" s="297" t="s">
        <v>147</v>
      </c>
    </row>
    <row r="860" spans="2:65" s="162" customFormat="1" ht="44.25" customHeight="1" x14ac:dyDescent="0.3">
      <c r="B860" s="163"/>
      <c r="C860" s="322" t="s">
        <v>992</v>
      </c>
      <c r="D860" s="322" t="s">
        <v>217</v>
      </c>
      <c r="E860" s="323" t="s">
        <v>993</v>
      </c>
      <c r="F860" s="324" t="s">
        <v>994</v>
      </c>
      <c r="G860" s="325"/>
      <c r="H860" s="325"/>
      <c r="I860" s="325"/>
      <c r="J860" s="326" t="s">
        <v>586</v>
      </c>
      <c r="K860" s="327">
        <v>1</v>
      </c>
      <c r="L860" s="341"/>
      <c r="M860" s="342"/>
      <c r="N860" s="328">
        <f>ROUND(L860*K860,2)</f>
        <v>0</v>
      </c>
      <c r="O860" s="267"/>
      <c r="P860" s="267"/>
      <c r="Q860" s="267"/>
      <c r="R860" s="168"/>
      <c r="T860" s="271" t="s">
        <v>3</v>
      </c>
      <c r="U860" s="272" t="s">
        <v>42</v>
      </c>
      <c r="V860" s="273">
        <v>0</v>
      </c>
      <c r="W860" s="273">
        <f>V860*K860</f>
        <v>0</v>
      </c>
      <c r="X860" s="273">
        <v>0.246</v>
      </c>
      <c r="Y860" s="273">
        <f>X860*K860</f>
        <v>0.246</v>
      </c>
      <c r="Z860" s="273">
        <v>0</v>
      </c>
      <c r="AA860" s="274">
        <f>Z860*K860</f>
        <v>0</v>
      </c>
      <c r="AR860" s="150" t="s">
        <v>449</v>
      </c>
      <c r="AT860" s="150" t="s">
        <v>217</v>
      </c>
      <c r="AU860" s="150" t="s">
        <v>86</v>
      </c>
      <c r="AY860" s="150" t="s">
        <v>147</v>
      </c>
      <c r="BE860" s="275">
        <f>IF(U860="základní",N860,0)</f>
        <v>0</v>
      </c>
      <c r="BF860" s="275">
        <f>IF(U860="snížená",N860,0)</f>
        <v>0</v>
      </c>
      <c r="BG860" s="275">
        <f>IF(U860="zákl. přenesená",N860,0)</f>
        <v>0</v>
      </c>
      <c r="BH860" s="275">
        <f>IF(U860="sníž. přenesená",N860,0)</f>
        <v>0</v>
      </c>
      <c r="BI860" s="275">
        <f>IF(U860="nulová",N860,0)</f>
        <v>0</v>
      </c>
      <c r="BJ860" s="150" t="s">
        <v>33</v>
      </c>
      <c r="BK860" s="275">
        <f>ROUND(L860*K860,2)</f>
        <v>0</v>
      </c>
      <c r="BL860" s="150" t="s">
        <v>232</v>
      </c>
      <c r="BM860" s="150" t="s">
        <v>995</v>
      </c>
    </row>
    <row r="861" spans="2:65" s="162" customFormat="1" ht="31.5" customHeight="1" x14ac:dyDescent="0.3">
      <c r="B861" s="163"/>
      <c r="C861" s="264" t="s">
        <v>996</v>
      </c>
      <c r="D861" s="264" t="s">
        <v>148</v>
      </c>
      <c r="E861" s="265" t="s">
        <v>997</v>
      </c>
      <c r="F861" s="266" t="s">
        <v>998</v>
      </c>
      <c r="G861" s="267"/>
      <c r="H861" s="267"/>
      <c r="I861" s="267"/>
      <c r="J861" s="268" t="s">
        <v>586</v>
      </c>
      <c r="K861" s="269">
        <v>1.62</v>
      </c>
      <c r="L861" s="339"/>
      <c r="M861" s="340"/>
      <c r="N861" s="270">
        <f>ROUND(L861*K861,2)</f>
        <v>0</v>
      </c>
      <c r="O861" s="267"/>
      <c r="P861" s="267"/>
      <c r="Q861" s="267"/>
      <c r="R861" s="168"/>
      <c r="T861" s="271" t="s">
        <v>3</v>
      </c>
      <c r="U861" s="272" t="s">
        <v>42</v>
      </c>
      <c r="V861" s="273">
        <v>1.298</v>
      </c>
      <c r="W861" s="273">
        <f>V861*K861</f>
        <v>2.1027600000000004</v>
      </c>
      <c r="X861" s="273">
        <v>2.5000000000000001E-4</v>
      </c>
      <c r="Y861" s="273">
        <f>X861*K861</f>
        <v>4.0500000000000003E-4</v>
      </c>
      <c r="Z861" s="273">
        <v>0</v>
      </c>
      <c r="AA861" s="274">
        <f>Z861*K861</f>
        <v>0</v>
      </c>
      <c r="AR861" s="150" t="s">
        <v>232</v>
      </c>
      <c r="AT861" s="150" t="s">
        <v>148</v>
      </c>
      <c r="AU861" s="150" t="s">
        <v>86</v>
      </c>
      <c r="AY861" s="150" t="s">
        <v>147</v>
      </c>
      <c r="BE861" s="275">
        <f>IF(U861="základní",N861,0)</f>
        <v>0</v>
      </c>
      <c r="BF861" s="275">
        <f>IF(U861="snížená",N861,0)</f>
        <v>0</v>
      </c>
      <c r="BG861" s="275">
        <f>IF(U861="zákl. přenesená",N861,0)</f>
        <v>0</v>
      </c>
      <c r="BH861" s="275">
        <f>IF(U861="sníž. přenesená",N861,0)</f>
        <v>0</v>
      </c>
      <c r="BI861" s="275">
        <f>IF(U861="nulová",N861,0)</f>
        <v>0</v>
      </c>
      <c r="BJ861" s="150" t="s">
        <v>33</v>
      </c>
      <c r="BK861" s="275">
        <f>ROUND(L861*K861,2)</f>
        <v>0</v>
      </c>
      <c r="BL861" s="150" t="s">
        <v>232</v>
      </c>
      <c r="BM861" s="150" t="s">
        <v>999</v>
      </c>
    </row>
    <row r="862" spans="2:65" s="294" customFormat="1" ht="22.5" customHeight="1" x14ac:dyDescent="0.3">
      <c r="B862" s="287"/>
      <c r="C862" s="288"/>
      <c r="D862" s="288"/>
      <c r="E862" s="289" t="s">
        <v>3</v>
      </c>
      <c r="F862" s="321" t="s">
        <v>1000</v>
      </c>
      <c r="G862" s="291"/>
      <c r="H862" s="291"/>
      <c r="I862" s="291"/>
      <c r="J862" s="288"/>
      <c r="K862" s="292">
        <v>1.62</v>
      </c>
      <c r="L862" s="288"/>
      <c r="M862" s="288"/>
      <c r="N862" s="288"/>
      <c r="O862" s="288"/>
      <c r="P862" s="288"/>
      <c r="Q862" s="288"/>
      <c r="R862" s="293"/>
      <c r="T862" s="295"/>
      <c r="U862" s="288"/>
      <c r="V862" s="288"/>
      <c r="W862" s="288"/>
      <c r="X862" s="288"/>
      <c r="Y862" s="288"/>
      <c r="Z862" s="288"/>
      <c r="AA862" s="296"/>
      <c r="AT862" s="297" t="s">
        <v>155</v>
      </c>
      <c r="AU862" s="297" t="s">
        <v>86</v>
      </c>
      <c r="AV862" s="294" t="s">
        <v>86</v>
      </c>
      <c r="AW862" s="294" t="s">
        <v>32</v>
      </c>
      <c r="AX862" s="294" t="s">
        <v>33</v>
      </c>
      <c r="AY862" s="297" t="s">
        <v>147</v>
      </c>
    </row>
    <row r="863" spans="2:65" s="162" customFormat="1" ht="31.5" customHeight="1" x14ac:dyDescent="0.3">
      <c r="B863" s="163"/>
      <c r="C863" s="322" t="s">
        <v>1001</v>
      </c>
      <c r="D863" s="322" t="s">
        <v>217</v>
      </c>
      <c r="E863" s="323" t="s">
        <v>1002</v>
      </c>
      <c r="F863" s="324" t="s">
        <v>1003</v>
      </c>
      <c r="G863" s="325"/>
      <c r="H863" s="325"/>
      <c r="I863" s="325"/>
      <c r="J863" s="326" t="s">
        <v>586</v>
      </c>
      <c r="K863" s="327">
        <v>2</v>
      </c>
      <c r="L863" s="341"/>
      <c r="M863" s="342"/>
      <c r="N863" s="328">
        <f>ROUND(L863*K863,2)</f>
        <v>0</v>
      </c>
      <c r="O863" s="267"/>
      <c r="P863" s="267"/>
      <c r="Q863" s="267"/>
      <c r="R863" s="168"/>
      <c r="T863" s="271" t="s">
        <v>3</v>
      </c>
      <c r="U863" s="272" t="s">
        <v>42</v>
      </c>
      <c r="V863" s="273">
        <v>0</v>
      </c>
      <c r="W863" s="273">
        <f>V863*K863</f>
        <v>0</v>
      </c>
      <c r="X863" s="273">
        <v>2.4E-2</v>
      </c>
      <c r="Y863" s="273">
        <f>X863*K863</f>
        <v>4.8000000000000001E-2</v>
      </c>
      <c r="Z863" s="273">
        <v>0</v>
      </c>
      <c r="AA863" s="274">
        <f>Z863*K863</f>
        <v>0</v>
      </c>
      <c r="AR863" s="150" t="s">
        <v>449</v>
      </c>
      <c r="AT863" s="150" t="s">
        <v>217</v>
      </c>
      <c r="AU863" s="150" t="s">
        <v>86</v>
      </c>
      <c r="AY863" s="150" t="s">
        <v>147</v>
      </c>
      <c r="BE863" s="275">
        <f>IF(U863="základní",N863,0)</f>
        <v>0</v>
      </c>
      <c r="BF863" s="275">
        <f>IF(U863="snížená",N863,0)</f>
        <v>0</v>
      </c>
      <c r="BG863" s="275">
        <f>IF(U863="zákl. přenesená",N863,0)</f>
        <v>0</v>
      </c>
      <c r="BH863" s="275">
        <f>IF(U863="sníž. přenesená",N863,0)</f>
        <v>0</v>
      </c>
      <c r="BI863" s="275">
        <f>IF(U863="nulová",N863,0)</f>
        <v>0</v>
      </c>
      <c r="BJ863" s="150" t="s">
        <v>33</v>
      </c>
      <c r="BK863" s="275">
        <f>ROUND(L863*K863,2)</f>
        <v>0</v>
      </c>
      <c r="BL863" s="150" t="s">
        <v>232</v>
      </c>
      <c r="BM863" s="150" t="s">
        <v>1004</v>
      </c>
    </row>
    <row r="864" spans="2:65" s="162" customFormat="1" ht="31.5" customHeight="1" x14ac:dyDescent="0.3">
      <c r="B864" s="163"/>
      <c r="C864" s="264" t="s">
        <v>1005</v>
      </c>
      <c r="D864" s="264" t="s">
        <v>148</v>
      </c>
      <c r="E864" s="265" t="s">
        <v>1006</v>
      </c>
      <c r="F864" s="266" t="s">
        <v>1007</v>
      </c>
      <c r="G864" s="267"/>
      <c r="H864" s="267"/>
      <c r="I864" s="267"/>
      <c r="J864" s="268" t="s">
        <v>271</v>
      </c>
      <c r="K864" s="269">
        <v>39.200000000000003</v>
      </c>
      <c r="L864" s="339"/>
      <c r="M864" s="340"/>
      <c r="N864" s="270">
        <f>ROUND(L864*K864,2)</f>
        <v>0</v>
      </c>
      <c r="O864" s="267"/>
      <c r="P864" s="267"/>
      <c r="Q864" s="267"/>
      <c r="R864" s="168"/>
      <c r="T864" s="271" t="s">
        <v>3</v>
      </c>
      <c r="U864" s="272" t="s">
        <v>42</v>
      </c>
      <c r="V864" s="273">
        <v>0.223</v>
      </c>
      <c r="W864" s="273">
        <f>V864*K864</f>
        <v>8.7416</v>
      </c>
      <c r="X864" s="273">
        <v>1.9000000000000001E-4</v>
      </c>
      <c r="Y864" s="273">
        <f>X864*K864</f>
        <v>7.4480000000000006E-3</v>
      </c>
      <c r="Z864" s="273">
        <v>0</v>
      </c>
      <c r="AA864" s="274">
        <f>Z864*K864</f>
        <v>0</v>
      </c>
      <c r="AR864" s="150" t="s">
        <v>232</v>
      </c>
      <c r="AT864" s="150" t="s">
        <v>148</v>
      </c>
      <c r="AU864" s="150" t="s">
        <v>86</v>
      </c>
      <c r="AY864" s="150" t="s">
        <v>147</v>
      </c>
      <c r="BE864" s="275">
        <f>IF(U864="základní",N864,0)</f>
        <v>0</v>
      </c>
      <c r="BF864" s="275">
        <f>IF(U864="snížená",N864,0)</f>
        <v>0</v>
      </c>
      <c r="BG864" s="275">
        <f>IF(U864="zákl. přenesená",N864,0)</f>
        <v>0</v>
      </c>
      <c r="BH864" s="275">
        <f>IF(U864="sníž. přenesená",N864,0)</f>
        <v>0</v>
      </c>
      <c r="BI864" s="275">
        <f>IF(U864="nulová",N864,0)</f>
        <v>0</v>
      </c>
      <c r="BJ864" s="150" t="s">
        <v>33</v>
      </c>
      <c r="BK864" s="275">
        <f>ROUND(L864*K864,2)</f>
        <v>0</v>
      </c>
      <c r="BL864" s="150" t="s">
        <v>232</v>
      </c>
      <c r="BM864" s="150" t="s">
        <v>1008</v>
      </c>
    </row>
    <row r="865" spans="2:65" s="294" customFormat="1" ht="22.5" customHeight="1" x14ac:dyDescent="0.3">
      <c r="B865" s="287"/>
      <c r="C865" s="288"/>
      <c r="D865" s="288"/>
      <c r="E865" s="289" t="s">
        <v>3</v>
      </c>
      <c r="F865" s="321" t="s">
        <v>1009</v>
      </c>
      <c r="G865" s="291"/>
      <c r="H865" s="291"/>
      <c r="I865" s="291"/>
      <c r="J865" s="288"/>
      <c r="K865" s="292">
        <v>7.56</v>
      </c>
      <c r="L865" s="288"/>
      <c r="M865" s="288"/>
      <c r="N865" s="288"/>
      <c r="O865" s="288"/>
      <c r="P865" s="288"/>
      <c r="Q865" s="288"/>
      <c r="R865" s="293"/>
      <c r="T865" s="295"/>
      <c r="U865" s="288"/>
      <c r="V865" s="288"/>
      <c r="W865" s="288"/>
      <c r="X865" s="288"/>
      <c r="Y865" s="288"/>
      <c r="Z865" s="288"/>
      <c r="AA865" s="296"/>
      <c r="AT865" s="297" t="s">
        <v>155</v>
      </c>
      <c r="AU865" s="297" t="s">
        <v>86</v>
      </c>
      <c r="AV865" s="294" t="s">
        <v>86</v>
      </c>
      <c r="AW865" s="294" t="s">
        <v>32</v>
      </c>
      <c r="AX865" s="294" t="s">
        <v>77</v>
      </c>
      <c r="AY865" s="297" t="s">
        <v>147</v>
      </c>
    </row>
    <row r="866" spans="2:65" s="294" customFormat="1" ht="22.5" customHeight="1" x14ac:dyDescent="0.3">
      <c r="B866" s="287"/>
      <c r="C866" s="288"/>
      <c r="D866" s="288"/>
      <c r="E866" s="289" t="s">
        <v>3</v>
      </c>
      <c r="F866" s="290" t="s">
        <v>1010</v>
      </c>
      <c r="G866" s="291"/>
      <c r="H866" s="291"/>
      <c r="I866" s="291"/>
      <c r="J866" s="288"/>
      <c r="K866" s="292">
        <v>7.14</v>
      </c>
      <c r="L866" s="288"/>
      <c r="M866" s="288"/>
      <c r="N866" s="288"/>
      <c r="O866" s="288"/>
      <c r="P866" s="288"/>
      <c r="Q866" s="288"/>
      <c r="R866" s="293"/>
      <c r="T866" s="295"/>
      <c r="U866" s="288"/>
      <c r="V866" s="288"/>
      <c r="W866" s="288"/>
      <c r="X866" s="288"/>
      <c r="Y866" s="288"/>
      <c r="Z866" s="288"/>
      <c r="AA866" s="296"/>
      <c r="AT866" s="297" t="s">
        <v>155</v>
      </c>
      <c r="AU866" s="297" t="s">
        <v>86</v>
      </c>
      <c r="AV866" s="294" t="s">
        <v>86</v>
      </c>
      <c r="AW866" s="294" t="s">
        <v>32</v>
      </c>
      <c r="AX866" s="294" t="s">
        <v>77</v>
      </c>
      <c r="AY866" s="297" t="s">
        <v>147</v>
      </c>
    </row>
    <row r="867" spans="2:65" s="294" customFormat="1" ht="22.5" customHeight="1" x14ac:dyDescent="0.3">
      <c r="B867" s="287"/>
      <c r="C867" s="288"/>
      <c r="D867" s="288"/>
      <c r="E867" s="289" t="s">
        <v>3</v>
      </c>
      <c r="F867" s="290" t="s">
        <v>1011</v>
      </c>
      <c r="G867" s="291"/>
      <c r="H867" s="291"/>
      <c r="I867" s="291"/>
      <c r="J867" s="288"/>
      <c r="K867" s="292">
        <v>10.9</v>
      </c>
      <c r="L867" s="288"/>
      <c r="M867" s="288"/>
      <c r="N867" s="288"/>
      <c r="O867" s="288"/>
      <c r="P867" s="288"/>
      <c r="Q867" s="288"/>
      <c r="R867" s="293"/>
      <c r="T867" s="295"/>
      <c r="U867" s="288"/>
      <c r="V867" s="288"/>
      <c r="W867" s="288"/>
      <c r="X867" s="288"/>
      <c r="Y867" s="288"/>
      <c r="Z867" s="288"/>
      <c r="AA867" s="296"/>
      <c r="AT867" s="297" t="s">
        <v>155</v>
      </c>
      <c r="AU867" s="297" t="s">
        <v>86</v>
      </c>
      <c r="AV867" s="294" t="s">
        <v>86</v>
      </c>
      <c r="AW867" s="294" t="s">
        <v>32</v>
      </c>
      <c r="AX867" s="294" t="s">
        <v>77</v>
      </c>
      <c r="AY867" s="297" t="s">
        <v>147</v>
      </c>
    </row>
    <row r="868" spans="2:65" s="294" customFormat="1" ht="22.5" customHeight="1" x14ac:dyDescent="0.3">
      <c r="B868" s="287"/>
      <c r="C868" s="288"/>
      <c r="D868" s="288"/>
      <c r="E868" s="289" t="s">
        <v>3</v>
      </c>
      <c r="F868" s="290" t="s">
        <v>1012</v>
      </c>
      <c r="G868" s="291"/>
      <c r="H868" s="291"/>
      <c r="I868" s="291"/>
      <c r="J868" s="288"/>
      <c r="K868" s="292">
        <v>6.4</v>
      </c>
      <c r="L868" s="288"/>
      <c r="M868" s="288"/>
      <c r="N868" s="288"/>
      <c r="O868" s="288"/>
      <c r="P868" s="288"/>
      <c r="Q868" s="288"/>
      <c r="R868" s="293"/>
      <c r="T868" s="295"/>
      <c r="U868" s="288"/>
      <c r="V868" s="288"/>
      <c r="W868" s="288"/>
      <c r="X868" s="288"/>
      <c r="Y868" s="288"/>
      <c r="Z868" s="288"/>
      <c r="AA868" s="296"/>
      <c r="AT868" s="297" t="s">
        <v>155</v>
      </c>
      <c r="AU868" s="297" t="s">
        <v>86</v>
      </c>
      <c r="AV868" s="294" t="s">
        <v>86</v>
      </c>
      <c r="AW868" s="294" t="s">
        <v>32</v>
      </c>
      <c r="AX868" s="294" t="s">
        <v>77</v>
      </c>
      <c r="AY868" s="297" t="s">
        <v>147</v>
      </c>
    </row>
    <row r="869" spans="2:65" s="294" customFormat="1" ht="22.5" customHeight="1" x14ac:dyDescent="0.3">
      <c r="B869" s="287"/>
      <c r="C869" s="288"/>
      <c r="D869" s="288"/>
      <c r="E869" s="289" t="s">
        <v>3</v>
      </c>
      <c r="F869" s="290" t="s">
        <v>1013</v>
      </c>
      <c r="G869" s="291"/>
      <c r="H869" s="291"/>
      <c r="I869" s="291"/>
      <c r="J869" s="288"/>
      <c r="K869" s="292">
        <v>7.2</v>
      </c>
      <c r="L869" s="288"/>
      <c r="M869" s="288"/>
      <c r="N869" s="288"/>
      <c r="O869" s="288"/>
      <c r="P869" s="288"/>
      <c r="Q869" s="288"/>
      <c r="R869" s="293"/>
      <c r="T869" s="295"/>
      <c r="U869" s="288"/>
      <c r="V869" s="288"/>
      <c r="W869" s="288"/>
      <c r="X869" s="288"/>
      <c r="Y869" s="288"/>
      <c r="Z869" s="288"/>
      <c r="AA869" s="296"/>
      <c r="AT869" s="297" t="s">
        <v>155</v>
      </c>
      <c r="AU869" s="297" t="s">
        <v>86</v>
      </c>
      <c r="AV869" s="294" t="s">
        <v>86</v>
      </c>
      <c r="AW869" s="294" t="s">
        <v>32</v>
      </c>
      <c r="AX869" s="294" t="s">
        <v>77</v>
      </c>
      <c r="AY869" s="297" t="s">
        <v>147</v>
      </c>
    </row>
    <row r="870" spans="2:65" s="305" customFormat="1" ht="22.5" customHeight="1" x14ac:dyDescent="0.3">
      <c r="B870" s="298"/>
      <c r="C870" s="299"/>
      <c r="D870" s="299"/>
      <c r="E870" s="300" t="s">
        <v>3</v>
      </c>
      <c r="F870" s="301" t="s">
        <v>157</v>
      </c>
      <c r="G870" s="302"/>
      <c r="H870" s="302"/>
      <c r="I870" s="302"/>
      <c r="J870" s="299"/>
      <c r="K870" s="303">
        <v>39.200000000000003</v>
      </c>
      <c r="L870" s="299"/>
      <c r="M870" s="299"/>
      <c r="N870" s="299"/>
      <c r="O870" s="299"/>
      <c r="P870" s="299"/>
      <c r="Q870" s="299"/>
      <c r="R870" s="304"/>
      <c r="T870" s="306"/>
      <c r="U870" s="299"/>
      <c r="V870" s="299"/>
      <c r="W870" s="299"/>
      <c r="X870" s="299"/>
      <c r="Y870" s="299"/>
      <c r="Z870" s="299"/>
      <c r="AA870" s="307"/>
      <c r="AT870" s="308" t="s">
        <v>155</v>
      </c>
      <c r="AU870" s="308" t="s">
        <v>86</v>
      </c>
      <c r="AV870" s="305" t="s">
        <v>152</v>
      </c>
      <c r="AW870" s="305" t="s">
        <v>32</v>
      </c>
      <c r="AX870" s="305" t="s">
        <v>33</v>
      </c>
      <c r="AY870" s="308" t="s">
        <v>147</v>
      </c>
    </row>
    <row r="871" spans="2:65" s="162" customFormat="1" ht="31.5" customHeight="1" x14ac:dyDescent="0.3">
      <c r="B871" s="163"/>
      <c r="C871" s="264" t="s">
        <v>1014</v>
      </c>
      <c r="D871" s="264" t="s">
        <v>148</v>
      </c>
      <c r="E871" s="265" t="s">
        <v>1015</v>
      </c>
      <c r="F871" s="266" t="s">
        <v>1016</v>
      </c>
      <c r="G871" s="267"/>
      <c r="H871" s="267"/>
      <c r="I871" s="267"/>
      <c r="J871" s="268" t="s">
        <v>586</v>
      </c>
      <c r="K871" s="269">
        <v>1</v>
      </c>
      <c r="L871" s="339"/>
      <c r="M871" s="340"/>
      <c r="N871" s="270">
        <f>ROUND(L871*K871,2)</f>
        <v>0</v>
      </c>
      <c r="O871" s="267"/>
      <c r="P871" s="267"/>
      <c r="Q871" s="267"/>
      <c r="R871" s="168"/>
      <c r="T871" s="271" t="s">
        <v>3</v>
      </c>
      <c r="U871" s="272" t="s">
        <v>42</v>
      </c>
      <c r="V871" s="273">
        <v>7.36</v>
      </c>
      <c r="W871" s="273">
        <f>V871*K871</f>
        <v>7.36</v>
      </c>
      <c r="X871" s="273">
        <v>8.7000000000000001E-4</v>
      </c>
      <c r="Y871" s="273">
        <f>X871*K871</f>
        <v>8.7000000000000001E-4</v>
      </c>
      <c r="Z871" s="273">
        <v>0</v>
      </c>
      <c r="AA871" s="274">
        <f>Z871*K871</f>
        <v>0</v>
      </c>
      <c r="AR871" s="150" t="s">
        <v>232</v>
      </c>
      <c r="AT871" s="150" t="s">
        <v>148</v>
      </c>
      <c r="AU871" s="150" t="s">
        <v>86</v>
      </c>
      <c r="AY871" s="150" t="s">
        <v>147</v>
      </c>
      <c r="BE871" s="275">
        <f>IF(U871="základní",N871,0)</f>
        <v>0</v>
      </c>
      <c r="BF871" s="275">
        <f>IF(U871="snížená",N871,0)</f>
        <v>0</v>
      </c>
      <c r="BG871" s="275">
        <f>IF(U871="zákl. přenesená",N871,0)</f>
        <v>0</v>
      </c>
      <c r="BH871" s="275">
        <f>IF(U871="sníž. přenesená",N871,0)</f>
        <v>0</v>
      </c>
      <c r="BI871" s="275">
        <f>IF(U871="nulová",N871,0)</f>
        <v>0</v>
      </c>
      <c r="BJ871" s="150" t="s">
        <v>33</v>
      </c>
      <c r="BK871" s="275">
        <f>ROUND(L871*K871,2)</f>
        <v>0</v>
      </c>
      <c r="BL871" s="150" t="s">
        <v>232</v>
      </c>
      <c r="BM871" s="150" t="s">
        <v>1017</v>
      </c>
    </row>
    <row r="872" spans="2:65" s="294" customFormat="1" ht="22.5" customHeight="1" x14ac:dyDescent="0.3">
      <c r="B872" s="287"/>
      <c r="C872" s="288"/>
      <c r="D872" s="288"/>
      <c r="E872" s="289" t="s">
        <v>3</v>
      </c>
      <c r="F872" s="321" t="s">
        <v>1018</v>
      </c>
      <c r="G872" s="291"/>
      <c r="H872" s="291"/>
      <c r="I872" s="291"/>
      <c r="J872" s="288"/>
      <c r="K872" s="292">
        <v>1</v>
      </c>
      <c r="L872" s="288"/>
      <c r="M872" s="288"/>
      <c r="N872" s="288"/>
      <c r="O872" s="288"/>
      <c r="P872" s="288"/>
      <c r="Q872" s="288"/>
      <c r="R872" s="293"/>
      <c r="T872" s="295"/>
      <c r="U872" s="288"/>
      <c r="V872" s="288"/>
      <c r="W872" s="288"/>
      <c r="X872" s="288"/>
      <c r="Y872" s="288"/>
      <c r="Z872" s="288"/>
      <c r="AA872" s="296"/>
      <c r="AT872" s="297" t="s">
        <v>155</v>
      </c>
      <c r="AU872" s="297" t="s">
        <v>86</v>
      </c>
      <c r="AV872" s="294" t="s">
        <v>86</v>
      </c>
      <c r="AW872" s="294" t="s">
        <v>32</v>
      </c>
      <c r="AX872" s="294" t="s">
        <v>33</v>
      </c>
      <c r="AY872" s="297" t="s">
        <v>147</v>
      </c>
    </row>
    <row r="873" spans="2:65" s="162" customFormat="1" ht="31.5" customHeight="1" x14ac:dyDescent="0.3">
      <c r="B873" s="163"/>
      <c r="C873" s="322" t="s">
        <v>1019</v>
      </c>
      <c r="D873" s="322" t="s">
        <v>217</v>
      </c>
      <c r="E873" s="323" t="s">
        <v>1020</v>
      </c>
      <c r="F873" s="324" t="s">
        <v>1021</v>
      </c>
      <c r="G873" s="325"/>
      <c r="H873" s="325"/>
      <c r="I873" s="325"/>
      <c r="J873" s="326" t="s">
        <v>586</v>
      </c>
      <c r="K873" s="327">
        <v>1</v>
      </c>
      <c r="L873" s="341"/>
      <c r="M873" s="342"/>
      <c r="N873" s="328">
        <f>ROUND(L873*K873,2)</f>
        <v>0</v>
      </c>
      <c r="O873" s="267"/>
      <c r="P873" s="267"/>
      <c r="Q873" s="267"/>
      <c r="R873" s="168"/>
      <c r="T873" s="271" t="s">
        <v>3</v>
      </c>
      <c r="U873" s="272" t="s">
        <v>42</v>
      </c>
      <c r="V873" s="273">
        <v>0</v>
      </c>
      <c r="W873" s="273">
        <f>V873*K873</f>
        <v>0</v>
      </c>
      <c r="X873" s="273">
        <v>7.9000000000000001E-2</v>
      </c>
      <c r="Y873" s="273">
        <f>X873*K873</f>
        <v>7.9000000000000001E-2</v>
      </c>
      <c r="Z873" s="273">
        <v>0</v>
      </c>
      <c r="AA873" s="274">
        <f>Z873*K873</f>
        <v>0</v>
      </c>
      <c r="AR873" s="150" t="s">
        <v>449</v>
      </c>
      <c r="AT873" s="150" t="s">
        <v>217</v>
      </c>
      <c r="AU873" s="150" t="s">
        <v>86</v>
      </c>
      <c r="AY873" s="150" t="s">
        <v>147</v>
      </c>
      <c r="BE873" s="275">
        <f>IF(U873="základní",N873,0)</f>
        <v>0</v>
      </c>
      <c r="BF873" s="275">
        <f>IF(U873="snížená",N873,0)</f>
        <v>0</v>
      </c>
      <c r="BG873" s="275">
        <f>IF(U873="zákl. přenesená",N873,0)</f>
        <v>0</v>
      </c>
      <c r="BH873" s="275">
        <f>IF(U873="sníž. přenesená",N873,0)</f>
        <v>0</v>
      </c>
      <c r="BI873" s="275">
        <f>IF(U873="nulová",N873,0)</f>
        <v>0</v>
      </c>
      <c r="BJ873" s="150" t="s">
        <v>33</v>
      </c>
      <c r="BK873" s="275">
        <f>ROUND(L873*K873,2)</f>
        <v>0</v>
      </c>
      <c r="BL873" s="150" t="s">
        <v>232</v>
      </c>
      <c r="BM873" s="150" t="s">
        <v>1022</v>
      </c>
    </row>
    <row r="874" spans="2:65" s="162" customFormat="1" ht="31.5" customHeight="1" x14ac:dyDescent="0.3">
      <c r="B874" s="163"/>
      <c r="C874" s="264" t="s">
        <v>1023</v>
      </c>
      <c r="D874" s="264" t="s">
        <v>148</v>
      </c>
      <c r="E874" s="265" t="s">
        <v>1024</v>
      </c>
      <c r="F874" s="266" t="s">
        <v>1025</v>
      </c>
      <c r="G874" s="267"/>
      <c r="H874" s="267"/>
      <c r="I874" s="267"/>
      <c r="J874" s="268" t="s">
        <v>586</v>
      </c>
      <c r="K874" s="269">
        <v>2</v>
      </c>
      <c r="L874" s="339"/>
      <c r="M874" s="340"/>
      <c r="N874" s="270">
        <f>ROUND(L874*K874,2)</f>
        <v>0</v>
      </c>
      <c r="O874" s="267"/>
      <c r="P874" s="267"/>
      <c r="Q874" s="267"/>
      <c r="R874" s="168"/>
      <c r="T874" s="271" t="s">
        <v>3</v>
      </c>
      <c r="U874" s="272" t="s">
        <v>42</v>
      </c>
      <c r="V874" s="273">
        <v>8.1590000000000007</v>
      </c>
      <c r="W874" s="273">
        <f>V874*K874</f>
        <v>16.318000000000001</v>
      </c>
      <c r="X874" s="273">
        <v>8.4000000000000003E-4</v>
      </c>
      <c r="Y874" s="273">
        <f>X874*K874</f>
        <v>1.6800000000000001E-3</v>
      </c>
      <c r="Z874" s="273">
        <v>0</v>
      </c>
      <c r="AA874" s="274">
        <f>Z874*K874</f>
        <v>0</v>
      </c>
      <c r="AR874" s="150" t="s">
        <v>232</v>
      </c>
      <c r="AT874" s="150" t="s">
        <v>148</v>
      </c>
      <c r="AU874" s="150" t="s">
        <v>86</v>
      </c>
      <c r="AY874" s="150" t="s">
        <v>147</v>
      </c>
      <c r="BE874" s="275">
        <f>IF(U874="základní",N874,0)</f>
        <v>0</v>
      </c>
      <c r="BF874" s="275">
        <f>IF(U874="snížená",N874,0)</f>
        <v>0</v>
      </c>
      <c r="BG874" s="275">
        <f>IF(U874="zákl. přenesená",N874,0)</f>
        <v>0</v>
      </c>
      <c r="BH874" s="275">
        <f>IF(U874="sníž. přenesená",N874,0)</f>
        <v>0</v>
      </c>
      <c r="BI874" s="275">
        <f>IF(U874="nulová",N874,0)</f>
        <v>0</v>
      </c>
      <c r="BJ874" s="150" t="s">
        <v>33</v>
      </c>
      <c r="BK874" s="275">
        <f>ROUND(L874*K874,2)</f>
        <v>0</v>
      </c>
      <c r="BL874" s="150" t="s">
        <v>232</v>
      </c>
      <c r="BM874" s="150" t="s">
        <v>1026</v>
      </c>
    </row>
    <row r="875" spans="2:65" s="294" customFormat="1" ht="22.5" customHeight="1" x14ac:dyDescent="0.3">
      <c r="B875" s="287"/>
      <c r="C875" s="288"/>
      <c r="D875" s="288"/>
      <c r="E875" s="289" t="s">
        <v>3</v>
      </c>
      <c r="F875" s="321" t="s">
        <v>1027</v>
      </c>
      <c r="G875" s="291"/>
      <c r="H875" s="291"/>
      <c r="I875" s="291"/>
      <c r="J875" s="288"/>
      <c r="K875" s="292">
        <v>1</v>
      </c>
      <c r="L875" s="288"/>
      <c r="M875" s="288"/>
      <c r="N875" s="288"/>
      <c r="O875" s="288"/>
      <c r="P875" s="288"/>
      <c r="Q875" s="288"/>
      <c r="R875" s="293"/>
      <c r="T875" s="295"/>
      <c r="U875" s="288"/>
      <c r="V875" s="288"/>
      <c r="W875" s="288"/>
      <c r="X875" s="288"/>
      <c r="Y875" s="288"/>
      <c r="Z875" s="288"/>
      <c r="AA875" s="296"/>
      <c r="AT875" s="297" t="s">
        <v>155</v>
      </c>
      <c r="AU875" s="297" t="s">
        <v>86</v>
      </c>
      <c r="AV875" s="294" t="s">
        <v>86</v>
      </c>
      <c r="AW875" s="294" t="s">
        <v>32</v>
      </c>
      <c r="AX875" s="294" t="s">
        <v>77</v>
      </c>
      <c r="AY875" s="297" t="s">
        <v>147</v>
      </c>
    </row>
    <row r="876" spans="2:65" s="294" customFormat="1" ht="22.5" customHeight="1" x14ac:dyDescent="0.3">
      <c r="B876" s="287"/>
      <c r="C876" s="288"/>
      <c r="D876" s="288"/>
      <c r="E876" s="289" t="s">
        <v>3</v>
      </c>
      <c r="F876" s="290" t="s">
        <v>1028</v>
      </c>
      <c r="G876" s="291"/>
      <c r="H876" s="291"/>
      <c r="I876" s="291"/>
      <c r="J876" s="288"/>
      <c r="K876" s="292">
        <v>1</v>
      </c>
      <c r="L876" s="288"/>
      <c r="M876" s="288"/>
      <c r="N876" s="288"/>
      <c r="O876" s="288"/>
      <c r="P876" s="288"/>
      <c r="Q876" s="288"/>
      <c r="R876" s="293"/>
      <c r="T876" s="295"/>
      <c r="U876" s="288"/>
      <c r="V876" s="288"/>
      <c r="W876" s="288"/>
      <c r="X876" s="288"/>
      <c r="Y876" s="288"/>
      <c r="Z876" s="288"/>
      <c r="AA876" s="296"/>
      <c r="AT876" s="297" t="s">
        <v>155</v>
      </c>
      <c r="AU876" s="297" t="s">
        <v>86</v>
      </c>
      <c r="AV876" s="294" t="s">
        <v>86</v>
      </c>
      <c r="AW876" s="294" t="s">
        <v>32</v>
      </c>
      <c r="AX876" s="294" t="s">
        <v>77</v>
      </c>
      <c r="AY876" s="297" t="s">
        <v>147</v>
      </c>
    </row>
    <row r="877" spans="2:65" s="305" customFormat="1" ht="22.5" customHeight="1" x14ac:dyDescent="0.3">
      <c r="B877" s="298"/>
      <c r="C877" s="299"/>
      <c r="D877" s="299"/>
      <c r="E877" s="300" t="s">
        <v>3</v>
      </c>
      <c r="F877" s="301" t="s">
        <v>157</v>
      </c>
      <c r="G877" s="302"/>
      <c r="H877" s="302"/>
      <c r="I877" s="302"/>
      <c r="J877" s="299"/>
      <c r="K877" s="303">
        <v>2</v>
      </c>
      <c r="L877" s="299"/>
      <c r="M877" s="299"/>
      <c r="N877" s="299"/>
      <c r="O877" s="299"/>
      <c r="P877" s="299"/>
      <c r="Q877" s="299"/>
      <c r="R877" s="304"/>
      <c r="T877" s="306"/>
      <c r="U877" s="299"/>
      <c r="V877" s="299"/>
      <c r="W877" s="299"/>
      <c r="X877" s="299"/>
      <c r="Y877" s="299"/>
      <c r="Z877" s="299"/>
      <c r="AA877" s="307"/>
      <c r="AT877" s="308" t="s">
        <v>155</v>
      </c>
      <c r="AU877" s="308" t="s">
        <v>86</v>
      </c>
      <c r="AV877" s="305" t="s">
        <v>152</v>
      </c>
      <c r="AW877" s="305" t="s">
        <v>32</v>
      </c>
      <c r="AX877" s="305" t="s">
        <v>33</v>
      </c>
      <c r="AY877" s="308" t="s">
        <v>147</v>
      </c>
    </row>
    <row r="878" spans="2:65" s="162" customFormat="1" ht="44.25" customHeight="1" x14ac:dyDescent="0.3">
      <c r="B878" s="163"/>
      <c r="C878" s="322" t="s">
        <v>1029</v>
      </c>
      <c r="D878" s="322" t="s">
        <v>217</v>
      </c>
      <c r="E878" s="323" t="s">
        <v>1030</v>
      </c>
      <c r="F878" s="324" t="s">
        <v>1031</v>
      </c>
      <c r="G878" s="325"/>
      <c r="H878" s="325"/>
      <c r="I878" s="325"/>
      <c r="J878" s="326" t="s">
        <v>586</v>
      </c>
      <c r="K878" s="327">
        <v>1</v>
      </c>
      <c r="L878" s="341"/>
      <c r="M878" s="342"/>
      <c r="N878" s="328">
        <f>ROUND(L878*K878,2)</f>
        <v>0</v>
      </c>
      <c r="O878" s="267"/>
      <c r="P878" s="267"/>
      <c r="Q878" s="267"/>
      <c r="R878" s="168"/>
      <c r="T878" s="271" t="s">
        <v>3</v>
      </c>
      <c r="U878" s="272" t="s">
        <v>42</v>
      </c>
      <c r="V878" s="273">
        <v>0</v>
      </c>
      <c r="W878" s="273">
        <f>V878*K878</f>
        <v>0</v>
      </c>
      <c r="X878" s="273">
        <v>0.14199999999999999</v>
      </c>
      <c r="Y878" s="273">
        <f>X878*K878</f>
        <v>0.14199999999999999</v>
      </c>
      <c r="Z878" s="273">
        <v>0</v>
      </c>
      <c r="AA878" s="274">
        <f>Z878*K878</f>
        <v>0</v>
      </c>
      <c r="AR878" s="150" t="s">
        <v>449</v>
      </c>
      <c r="AT878" s="150" t="s">
        <v>217</v>
      </c>
      <c r="AU878" s="150" t="s">
        <v>86</v>
      </c>
      <c r="AY878" s="150" t="s">
        <v>147</v>
      </c>
      <c r="BE878" s="275">
        <f>IF(U878="základní",N878,0)</f>
        <v>0</v>
      </c>
      <c r="BF878" s="275">
        <f>IF(U878="snížená",N878,0)</f>
        <v>0</v>
      </c>
      <c r="BG878" s="275">
        <f>IF(U878="zákl. přenesená",N878,0)</f>
        <v>0</v>
      </c>
      <c r="BH878" s="275">
        <f>IF(U878="sníž. přenesená",N878,0)</f>
        <v>0</v>
      </c>
      <c r="BI878" s="275">
        <f>IF(U878="nulová",N878,0)</f>
        <v>0</v>
      </c>
      <c r="BJ878" s="150" t="s">
        <v>33</v>
      </c>
      <c r="BK878" s="275">
        <f>ROUND(L878*K878,2)</f>
        <v>0</v>
      </c>
      <c r="BL878" s="150" t="s">
        <v>232</v>
      </c>
      <c r="BM878" s="150" t="s">
        <v>1032</v>
      </c>
    </row>
    <row r="879" spans="2:65" s="162" customFormat="1" ht="44.25" customHeight="1" x14ac:dyDescent="0.3">
      <c r="B879" s="163"/>
      <c r="C879" s="322" t="s">
        <v>1033</v>
      </c>
      <c r="D879" s="322" t="s">
        <v>217</v>
      </c>
      <c r="E879" s="323" t="s">
        <v>1034</v>
      </c>
      <c r="F879" s="324" t="s">
        <v>1035</v>
      </c>
      <c r="G879" s="325"/>
      <c r="H879" s="325"/>
      <c r="I879" s="325"/>
      <c r="J879" s="326" t="s">
        <v>586</v>
      </c>
      <c r="K879" s="327">
        <v>1</v>
      </c>
      <c r="L879" s="341"/>
      <c r="M879" s="342"/>
      <c r="N879" s="328">
        <f>ROUND(L879*K879,2)</f>
        <v>0</v>
      </c>
      <c r="O879" s="267"/>
      <c r="P879" s="267"/>
      <c r="Q879" s="267"/>
      <c r="R879" s="168"/>
      <c r="T879" s="271" t="s">
        <v>3</v>
      </c>
      <c r="U879" s="272" t="s">
        <v>42</v>
      </c>
      <c r="V879" s="273">
        <v>0</v>
      </c>
      <c r="W879" s="273">
        <f>V879*K879</f>
        <v>0</v>
      </c>
      <c r="X879" s="273">
        <v>0.14199999999999999</v>
      </c>
      <c r="Y879" s="273">
        <f>X879*K879</f>
        <v>0.14199999999999999</v>
      </c>
      <c r="Z879" s="273">
        <v>0</v>
      </c>
      <c r="AA879" s="274">
        <f>Z879*K879</f>
        <v>0</v>
      </c>
      <c r="AR879" s="150" t="s">
        <v>449</v>
      </c>
      <c r="AT879" s="150" t="s">
        <v>217</v>
      </c>
      <c r="AU879" s="150" t="s">
        <v>86</v>
      </c>
      <c r="AY879" s="150" t="s">
        <v>147</v>
      </c>
      <c r="BE879" s="275">
        <f>IF(U879="základní",N879,0)</f>
        <v>0</v>
      </c>
      <c r="BF879" s="275">
        <f>IF(U879="snížená",N879,0)</f>
        <v>0</v>
      </c>
      <c r="BG879" s="275">
        <f>IF(U879="zákl. přenesená",N879,0)</f>
        <v>0</v>
      </c>
      <c r="BH879" s="275">
        <f>IF(U879="sníž. přenesená",N879,0)</f>
        <v>0</v>
      </c>
      <c r="BI879" s="275">
        <f>IF(U879="nulová",N879,0)</f>
        <v>0</v>
      </c>
      <c r="BJ879" s="150" t="s">
        <v>33</v>
      </c>
      <c r="BK879" s="275">
        <f>ROUND(L879*K879,2)</f>
        <v>0</v>
      </c>
      <c r="BL879" s="150" t="s">
        <v>232</v>
      </c>
      <c r="BM879" s="150" t="s">
        <v>1036</v>
      </c>
    </row>
    <row r="880" spans="2:65" s="162" customFormat="1" ht="31.5" customHeight="1" x14ac:dyDescent="0.3">
      <c r="B880" s="163"/>
      <c r="C880" s="264" t="s">
        <v>1037</v>
      </c>
      <c r="D880" s="264" t="s">
        <v>148</v>
      </c>
      <c r="E880" s="265" t="s">
        <v>1038</v>
      </c>
      <c r="F880" s="266" t="s">
        <v>1039</v>
      </c>
      <c r="G880" s="267"/>
      <c r="H880" s="267"/>
      <c r="I880" s="267"/>
      <c r="J880" s="268" t="s">
        <v>771</v>
      </c>
      <c r="K880" s="269">
        <v>0.97399999999999998</v>
      </c>
      <c r="L880" s="339"/>
      <c r="M880" s="340"/>
      <c r="N880" s="270">
        <f>ROUND(L880*K880,2)</f>
        <v>0</v>
      </c>
      <c r="O880" s="267"/>
      <c r="P880" s="267"/>
      <c r="Q880" s="267"/>
      <c r="R880" s="168"/>
      <c r="T880" s="271" t="s">
        <v>3</v>
      </c>
      <c r="U880" s="272" t="s">
        <v>42</v>
      </c>
      <c r="V880" s="273">
        <v>2.4470000000000001</v>
      </c>
      <c r="W880" s="273">
        <f>V880*K880</f>
        <v>2.383378</v>
      </c>
      <c r="X880" s="273">
        <v>0</v>
      </c>
      <c r="Y880" s="273">
        <f>X880*K880</f>
        <v>0</v>
      </c>
      <c r="Z880" s="273">
        <v>0</v>
      </c>
      <c r="AA880" s="274">
        <f>Z880*K880</f>
        <v>0</v>
      </c>
      <c r="AR880" s="150" t="s">
        <v>232</v>
      </c>
      <c r="AT880" s="150" t="s">
        <v>148</v>
      </c>
      <c r="AU880" s="150" t="s">
        <v>86</v>
      </c>
      <c r="AY880" s="150" t="s">
        <v>147</v>
      </c>
      <c r="BE880" s="275">
        <f>IF(U880="základní",N880,0)</f>
        <v>0</v>
      </c>
      <c r="BF880" s="275">
        <f>IF(U880="snížená",N880,0)</f>
        <v>0</v>
      </c>
      <c r="BG880" s="275">
        <f>IF(U880="zákl. přenesená",N880,0)</f>
        <v>0</v>
      </c>
      <c r="BH880" s="275">
        <f>IF(U880="sníž. přenesená",N880,0)</f>
        <v>0</v>
      </c>
      <c r="BI880" s="275">
        <f>IF(U880="nulová",N880,0)</f>
        <v>0</v>
      </c>
      <c r="BJ880" s="150" t="s">
        <v>33</v>
      </c>
      <c r="BK880" s="275">
        <f>ROUND(L880*K880,2)</f>
        <v>0</v>
      </c>
      <c r="BL880" s="150" t="s">
        <v>232</v>
      </c>
      <c r="BM880" s="150" t="s">
        <v>1040</v>
      </c>
    </row>
    <row r="881" spans="2:65" s="162" customFormat="1" ht="31.5" customHeight="1" x14ac:dyDescent="0.3">
      <c r="B881" s="163"/>
      <c r="C881" s="264" t="s">
        <v>1041</v>
      </c>
      <c r="D881" s="264" t="s">
        <v>148</v>
      </c>
      <c r="E881" s="265" t="s">
        <v>1042</v>
      </c>
      <c r="F881" s="266" t="s">
        <v>1043</v>
      </c>
      <c r="G881" s="267"/>
      <c r="H881" s="267"/>
      <c r="I881" s="267"/>
      <c r="J881" s="268" t="s">
        <v>771</v>
      </c>
      <c r="K881" s="269">
        <v>0.97399999999999998</v>
      </c>
      <c r="L881" s="339"/>
      <c r="M881" s="340"/>
      <c r="N881" s="270">
        <f>ROUND(L881*K881,2)</f>
        <v>0</v>
      </c>
      <c r="O881" s="267"/>
      <c r="P881" s="267"/>
      <c r="Q881" s="267"/>
      <c r="R881" s="168"/>
      <c r="T881" s="271" t="s">
        <v>3</v>
      </c>
      <c r="U881" s="272" t="s">
        <v>42</v>
      </c>
      <c r="V881" s="273">
        <v>1.1910000000000001</v>
      </c>
      <c r="W881" s="273">
        <f>V881*K881</f>
        <v>1.160034</v>
      </c>
      <c r="X881" s="273">
        <v>0</v>
      </c>
      <c r="Y881" s="273">
        <f>X881*K881</f>
        <v>0</v>
      </c>
      <c r="Z881" s="273">
        <v>0</v>
      </c>
      <c r="AA881" s="274">
        <f>Z881*K881</f>
        <v>0</v>
      </c>
      <c r="AR881" s="150" t="s">
        <v>232</v>
      </c>
      <c r="AT881" s="150" t="s">
        <v>148</v>
      </c>
      <c r="AU881" s="150" t="s">
        <v>86</v>
      </c>
      <c r="AY881" s="150" t="s">
        <v>147</v>
      </c>
      <c r="BE881" s="275">
        <f>IF(U881="základní",N881,0)</f>
        <v>0</v>
      </c>
      <c r="BF881" s="275">
        <f>IF(U881="snížená",N881,0)</f>
        <v>0</v>
      </c>
      <c r="BG881" s="275">
        <f>IF(U881="zákl. přenesená",N881,0)</f>
        <v>0</v>
      </c>
      <c r="BH881" s="275">
        <f>IF(U881="sníž. přenesená",N881,0)</f>
        <v>0</v>
      </c>
      <c r="BI881" s="275">
        <f>IF(U881="nulová",N881,0)</f>
        <v>0</v>
      </c>
      <c r="BJ881" s="150" t="s">
        <v>33</v>
      </c>
      <c r="BK881" s="275">
        <f>ROUND(L881*K881,2)</f>
        <v>0</v>
      </c>
      <c r="BL881" s="150" t="s">
        <v>232</v>
      </c>
      <c r="BM881" s="150" t="s">
        <v>1044</v>
      </c>
    </row>
    <row r="882" spans="2:65" s="254" customFormat="1" ht="29.85" customHeight="1" x14ac:dyDescent="0.3">
      <c r="B882" s="249"/>
      <c r="C882" s="250"/>
      <c r="D882" s="261" t="s">
        <v>127</v>
      </c>
      <c r="E882" s="261"/>
      <c r="F882" s="261"/>
      <c r="G882" s="261"/>
      <c r="H882" s="261"/>
      <c r="I882" s="261"/>
      <c r="J882" s="261"/>
      <c r="K882" s="261"/>
      <c r="L882" s="261"/>
      <c r="M882" s="261"/>
      <c r="N882" s="332">
        <f>BK882</f>
        <v>0</v>
      </c>
      <c r="O882" s="333"/>
      <c r="P882" s="333"/>
      <c r="Q882" s="333"/>
      <c r="R882" s="253"/>
      <c r="T882" s="255"/>
      <c r="U882" s="250"/>
      <c r="V882" s="250"/>
      <c r="W882" s="256">
        <f>SUM(W883:W898)</f>
        <v>240.59228399999998</v>
      </c>
      <c r="X882" s="250"/>
      <c r="Y882" s="256">
        <f>SUM(Y883:Y898)</f>
        <v>2.5162049999999998</v>
      </c>
      <c r="Z882" s="250"/>
      <c r="AA882" s="257">
        <f>SUM(AA883:AA898)</f>
        <v>2.2520800000000003</v>
      </c>
      <c r="AR882" s="258" t="s">
        <v>86</v>
      </c>
      <c r="AT882" s="259" t="s">
        <v>76</v>
      </c>
      <c r="AU882" s="259" t="s">
        <v>33</v>
      </c>
      <c r="AY882" s="258" t="s">
        <v>147</v>
      </c>
      <c r="BK882" s="260">
        <f>SUM(BK883:BK898)</f>
        <v>0</v>
      </c>
    </row>
    <row r="883" spans="2:65" s="162" customFormat="1" ht="31.5" customHeight="1" x14ac:dyDescent="0.3">
      <c r="B883" s="163"/>
      <c r="C883" s="264" t="s">
        <v>1045</v>
      </c>
      <c r="D883" s="264" t="s">
        <v>148</v>
      </c>
      <c r="E883" s="265" t="s">
        <v>1046</v>
      </c>
      <c r="F883" s="266" t="s">
        <v>1047</v>
      </c>
      <c r="G883" s="267"/>
      <c r="H883" s="267"/>
      <c r="I883" s="267"/>
      <c r="J883" s="268" t="s">
        <v>271</v>
      </c>
      <c r="K883" s="269">
        <v>65</v>
      </c>
      <c r="L883" s="339"/>
      <c r="M883" s="340"/>
      <c r="N883" s="270">
        <f>ROUND(L883*K883,2)</f>
        <v>0</v>
      </c>
      <c r="O883" s="267"/>
      <c r="P883" s="267"/>
      <c r="Q883" s="267"/>
      <c r="R883" s="168"/>
      <c r="T883" s="271" t="s">
        <v>3</v>
      </c>
      <c r="U883" s="272" t="s">
        <v>42</v>
      </c>
      <c r="V883" s="273">
        <v>0.45600000000000002</v>
      </c>
      <c r="W883" s="273">
        <f>V883*K883</f>
        <v>29.64</v>
      </c>
      <c r="X883" s="273">
        <v>6.0000000000000002E-5</v>
      </c>
      <c r="Y883" s="273">
        <f>X883*K883</f>
        <v>3.9000000000000003E-3</v>
      </c>
      <c r="Z883" s="273">
        <v>0</v>
      </c>
      <c r="AA883" s="274">
        <f>Z883*K883</f>
        <v>0</v>
      </c>
      <c r="AR883" s="150" t="s">
        <v>232</v>
      </c>
      <c r="AT883" s="150" t="s">
        <v>148</v>
      </c>
      <c r="AU883" s="150" t="s">
        <v>86</v>
      </c>
      <c r="AY883" s="150" t="s">
        <v>147</v>
      </c>
      <c r="BE883" s="275">
        <f>IF(U883="základní",N883,0)</f>
        <v>0</v>
      </c>
      <c r="BF883" s="275">
        <f>IF(U883="snížená",N883,0)</f>
        <v>0</v>
      </c>
      <c r="BG883" s="275">
        <f>IF(U883="zákl. přenesená",N883,0)</f>
        <v>0</v>
      </c>
      <c r="BH883" s="275">
        <f>IF(U883="sníž. přenesená",N883,0)</f>
        <v>0</v>
      </c>
      <c r="BI883" s="275">
        <f>IF(U883="nulová",N883,0)</f>
        <v>0</v>
      </c>
      <c r="BJ883" s="150" t="s">
        <v>33</v>
      </c>
      <c r="BK883" s="275">
        <f>ROUND(L883*K883,2)</f>
        <v>0</v>
      </c>
      <c r="BL883" s="150" t="s">
        <v>232</v>
      </c>
      <c r="BM883" s="150" t="s">
        <v>1048</v>
      </c>
    </row>
    <row r="884" spans="2:65" s="294" customFormat="1" ht="31.5" customHeight="1" x14ac:dyDescent="0.3">
      <c r="B884" s="287"/>
      <c r="C884" s="288"/>
      <c r="D884" s="288"/>
      <c r="E884" s="289" t="s">
        <v>3</v>
      </c>
      <c r="F884" s="321" t="s">
        <v>1049</v>
      </c>
      <c r="G884" s="291"/>
      <c r="H884" s="291"/>
      <c r="I884" s="291"/>
      <c r="J884" s="288"/>
      <c r="K884" s="292">
        <v>65</v>
      </c>
      <c r="L884" s="288"/>
      <c r="M884" s="288"/>
      <c r="N884" s="288"/>
      <c r="O884" s="288"/>
      <c r="P884" s="288"/>
      <c r="Q884" s="288"/>
      <c r="R884" s="293"/>
      <c r="T884" s="295"/>
      <c r="U884" s="288"/>
      <c r="V884" s="288"/>
      <c r="W884" s="288"/>
      <c r="X884" s="288"/>
      <c r="Y884" s="288"/>
      <c r="Z884" s="288"/>
      <c r="AA884" s="296"/>
      <c r="AT884" s="297" t="s">
        <v>155</v>
      </c>
      <c r="AU884" s="297" t="s">
        <v>86</v>
      </c>
      <c r="AV884" s="294" t="s">
        <v>86</v>
      </c>
      <c r="AW884" s="294" t="s">
        <v>32</v>
      </c>
      <c r="AX884" s="294" t="s">
        <v>33</v>
      </c>
      <c r="AY884" s="297" t="s">
        <v>147</v>
      </c>
    </row>
    <row r="885" spans="2:65" s="162" customFormat="1" ht="31.5" customHeight="1" x14ac:dyDescent="0.3">
      <c r="B885" s="163"/>
      <c r="C885" s="322" t="s">
        <v>1050</v>
      </c>
      <c r="D885" s="322" t="s">
        <v>217</v>
      </c>
      <c r="E885" s="323" t="s">
        <v>1051</v>
      </c>
      <c r="F885" s="324" t="s">
        <v>1052</v>
      </c>
      <c r="G885" s="325"/>
      <c r="H885" s="325"/>
      <c r="I885" s="325"/>
      <c r="J885" s="326" t="s">
        <v>586</v>
      </c>
      <c r="K885" s="327">
        <v>65</v>
      </c>
      <c r="L885" s="341"/>
      <c r="M885" s="342"/>
      <c r="N885" s="328">
        <f>ROUND(L885*K885,2)</f>
        <v>0</v>
      </c>
      <c r="O885" s="267"/>
      <c r="P885" s="267"/>
      <c r="Q885" s="267"/>
      <c r="R885" s="168"/>
      <c r="T885" s="271" t="s">
        <v>3</v>
      </c>
      <c r="U885" s="272" t="s">
        <v>42</v>
      </c>
      <c r="V885" s="273">
        <v>0</v>
      </c>
      <c r="W885" s="273">
        <f>V885*K885</f>
        <v>0</v>
      </c>
      <c r="X885" s="273">
        <v>0.02</v>
      </c>
      <c r="Y885" s="273">
        <f>X885*K885</f>
        <v>1.3</v>
      </c>
      <c r="Z885" s="273">
        <v>0</v>
      </c>
      <c r="AA885" s="274">
        <f>Z885*K885</f>
        <v>0</v>
      </c>
      <c r="AR885" s="150" t="s">
        <v>449</v>
      </c>
      <c r="AT885" s="150" t="s">
        <v>217</v>
      </c>
      <c r="AU885" s="150" t="s">
        <v>86</v>
      </c>
      <c r="AY885" s="150" t="s">
        <v>147</v>
      </c>
      <c r="BE885" s="275">
        <f>IF(U885="základní",N885,0)</f>
        <v>0</v>
      </c>
      <c r="BF885" s="275">
        <f>IF(U885="snížená",N885,0)</f>
        <v>0</v>
      </c>
      <c r="BG885" s="275">
        <f>IF(U885="zákl. přenesená",N885,0)</f>
        <v>0</v>
      </c>
      <c r="BH885" s="275">
        <f>IF(U885="sníž. přenesená",N885,0)</f>
        <v>0</v>
      </c>
      <c r="BI885" s="275">
        <f>IF(U885="nulová",N885,0)</f>
        <v>0</v>
      </c>
      <c r="BJ885" s="150" t="s">
        <v>33</v>
      </c>
      <c r="BK885" s="275">
        <f>ROUND(L885*K885,2)</f>
        <v>0</v>
      </c>
      <c r="BL885" s="150" t="s">
        <v>232</v>
      </c>
      <c r="BM885" s="150" t="s">
        <v>1053</v>
      </c>
    </row>
    <row r="886" spans="2:65" s="162" customFormat="1" ht="31.5" customHeight="1" x14ac:dyDescent="0.3">
      <c r="B886" s="163"/>
      <c r="C886" s="264" t="s">
        <v>1054</v>
      </c>
      <c r="D886" s="264" t="s">
        <v>148</v>
      </c>
      <c r="E886" s="265" t="s">
        <v>1055</v>
      </c>
      <c r="F886" s="266" t="s">
        <v>1056</v>
      </c>
      <c r="G886" s="267"/>
      <c r="H886" s="267"/>
      <c r="I886" s="267"/>
      <c r="J886" s="268" t="s">
        <v>271</v>
      </c>
      <c r="K886" s="269">
        <v>65</v>
      </c>
      <c r="L886" s="339"/>
      <c r="M886" s="340"/>
      <c r="N886" s="270">
        <f>ROUND(L886*K886,2)</f>
        <v>0</v>
      </c>
      <c r="O886" s="267"/>
      <c r="P886" s="267"/>
      <c r="Q886" s="267"/>
      <c r="R886" s="168"/>
      <c r="T886" s="271" t="s">
        <v>3</v>
      </c>
      <c r="U886" s="272" t="s">
        <v>42</v>
      </c>
      <c r="V886" s="273">
        <v>0.51300000000000001</v>
      </c>
      <c r="W886" s="273">
        <f>V886*K886</f>
        <v>33.344999999999999</v>
      </c>
      <c r="X886" s="273">
        <v>0</v>
      </c>
      <c r="Y886" s="273">
        <f>X886*K886</f>
        <v>0</v>
      </c>
      <c r="Z886" s="273">
        <v>1.6E-2</v>
      </c>
      <c r="AA886" s="274">
        <f>Z886*K886</f>
        <v>1.04</v>
      </c>
      <c r="AR886" s="150" t="s">
        <v>232</v>
      </c>
      <c r="AT886" s="150" t="s">
        <v>148</v>
      </c>
      <c r="AU886" s="150" t="s">
        <v>86</v>
      </c>
      <c r="AY886" s="150" t="s">
        <v>147</v>
      </c>
      <c r="BE886" s="275">
        <f>IF(U886="základní",N886,0)</f>
        <v>0</v>
      </c>
      <c r="BF886" s="275">
        <f>IF(U886="snížená",N886,0)</f>
        <v>0</v>
      </c>
      <c r="BG886" s="275">
        <f>IF(U886="zákl. přenesená",N886,0)</f>
        <v>0</v>
      </c>
      <c r="BH886" s="275">
        <f>IF(U886="sníž. přenesená",N886,0)</f>
        <v>0</v>
      </c>
      <c r="BI886" s="275">
        <f>IF(U886="nulová",N886,0)</f>
        <v>0</v>
      </c>
      <c r="BJ886" s="150" t="s">
        <v>33</v>
      </c>
      <c r="BK886" s="275">
        <f>ROUND(L886*K886,2)</f>
        <v>0</v>
      </c>
      <c r="BL886" s="150" t="s">
        <v>232</v>
      </c>
      <c r="BM886" s="150" t="s">
        <v>1057</v>
      </c>
    </row>
    <row r="887" spans="2:65" s="294" customFormat="1" ht="31.5" customHeight="1" x14ac:dyDescent="0.3">
      <c r="B887" s="287"/>
      <c r="C887" s="288"/>
      <c r="D887" s="288"/>
      <c r="E887" s="289" t="s">
        <v>3</v>
      </c>
      <c r="F887" s="321" t="s">
        <v>1058</v>
      </c>
      <c r="G887" s="291"/>
      <c r="H887" s="291"/>
      <c r="I887" s="291"/>
      <c r="J887" s="288"/>
      <c r="K887" s="292">
        <v>65</v>
      </c>
      <c r="L887" s="288"/>
      <c r="M887" s="288"/>
      <c r="N887" s="288"/>
      <c r="O887" s="288"/>
      <c r="P887" s="288"/>
      <c r="Q887" s="288"/>
      <c r="R887" s="293"/>
      <c r="T887" s="295"/>
      <c r="U887" s="288"/>
      <c r="V887" s="288"/>
      <c r="W887" s="288"/>
      <c r="X887" s="288"/>
      <c r="Y887" s="288"/>
      <c r="Z887" s="288"/>
      <c r="AA887" s="296"/>
      <c r="AT887" s="297" t="s">
        <v>155</v>
      </c>
      <c r="AU887" s="297" t="s">
        <v>86</v>
      </c>
      <c r="AV887" s="294" t="s">
        <v>86</v>
      </c>
      <c r="AW887" s="294" t="s">
        <v>32</v>
      </c>
      <c r="AX887" s="294" t="s">
        <v>33</v>
      </c>
      <c r="AY887" s="297" t="s">
        <v>147</v>
      </c>
    </row>
    <row r="888" spans="2:65" s="162" customFormat="1" ht="44.25" customHeight="1" x14ac:dyDescent="0.3">
      <c r="B888" s="163"/>
      <c r="C888" s="264" t="s">
        <v>1059</v>
      </c>
      <c r="D888" s="264" t="s">
        <v>148</v>
      </c>
      <c r="E888" s="265" t="s">
        <v>1060</v>
      </c>
      <c r="F888" s="266" t="s">
        <v>1061</v>
      </c>
      <c r="G888" s="267"/>
      <c r="H888" s="267"/>
      <c r="I888" s="267"/>
      <c r="J888" s="268" t="s">
        <v>151</v>
      </c>
      <c r="K888" s="269">
        <v>49.6</v>
      </c>
      <c r="L888" s="339"/>
      <c r="M888" s="340"/>
      <c r="N888" s="270">
        <f>ROUND(L888*K888,2)</f>
        <v>0</v>
      </c>
      <c r="O888" s="267"/>
      <c r="P888" s="267"/>
      <c r="Q888" s="267"/>
      <c r="R888" s="168"/>
      <c r="T888" s="271" t="s">
        <v>3</v>
      </c>
      <c r="U888" s="272" t="s">
        <v>42</v>
      </c>
      <c r="V888" s="273">
        <v>0.67800000000000005</v>
      </c>
      <c r="W888" s="273">
        <f>V888*K888</f>
        <v>33.628800000000005</v>
      </c>
      <c r="X888" s="273">
        <v>2.35E-2</v>
      </c>
      <c r="Y888" s="273">
        <f>X888*K888</f>
        <v>1.1656</v>
      </c>
      <c r="Z888" s="273">
        <v>0</v>
      </c>
      <c r="AA888" s="274">
        <f>Z888*K888</f>
        <v>0</v>
      </c>
      <c r="AR888" s="150" t="s">
        <v>232</v>
      </c>
      <c r="AT888" s="150" t="s">
        <v>148</v>
      </c>
      <c r="AU888" s="150" t="s">
        <v>86</v>
      </c>
      <c r="AY888" s="150" t="s">
        <v>147</v>
      </c>
      <c r="BE888" s="275">
        <f>IF(U888="základní",N888,0)</f>
        <v>0</v>
      </c>
      <c r="BF888" s="275">
        <f>IF(U888="snížená",N888,0)</f>
        <v>0</v>
      </c>
      <c r="BG888" s="275">
        <f>IF(U888="zákl. přenesená",N888,0)</f>
        <v>0</v>
      </c>
      <c r="BH888" s="275">
        <f>IF(U888="sníž. přenesená",N888,0)</f>
        <v>0</v>
      </c>
      <c r="BI888" s="275">
        <f>IF(U888="nulová",N888,0)</f>
        <v>0</v>
      </c>
      <c r="BJ888" s="150" t="s">
        <v>33</v>
      </c>
      <c r="BK888" s="275">
        <f>ROUND(L888*K888,2)</f>
        <v>0</v>
      </c>
      <c r="BL888" s="150" t="s">
        <v>232</v>
      </c>
      <c r="BM888" s="150" t="s">
        <v>1062</v>
      </c>
    </row>
    <row r="889" spans="2:65" s="294" customFormat="1" ht="22.5" customHeight="1" x14ac:dyDescent="0.3">
      <c r="B889" s="287"/>
      <c r="C889" s="288"/>
      <c r="D889" s="288"/>
      <c r="E889" s="289" t="s">
        <v>3</v>
      </c>
      <c r="F889" s="321" t="s">
        <v>1063</v>
      </c>
      <c r="G889" s="291"/>
      <c r="H889" s="291"/>
      <c r="I889" s="291"/>
      <c r="J889" s="288"/>
      <c r="K889" s="292">
        <v>49.6</v>
      </c>
      <c r="L889" s="288"/>
      <c r="M889" s="288"/>
      <c r="N889" s="288"/>
      <c r="O889" s="288"/>
      <c r="P889" s="288"/>
      <c r="Q889" s="288"/>
      <c r="R889" s="293"/>
      <c r="T889" s="295"/>
      <c r="U889" s="288"/>
      <c r="V889" s="288"/>
      <c r="W889" s="288"/>
      <c r="X889" s="288"/>
      <c r="Y889" s="288"/>
      <c r="Z889" s="288"/>
      <c r="AA889" s="296"/>
      <c r="AT889" s="297" t="s">
        <v>155</v>
      </c>
      <c r="AU889" s="297" t="s">
        <v>86</v>
      </c>
      <c r="AV889" s="294" t="s">
        <v>86</v>
      </c>
      <c r="AW889" s="294" t="s">
        <v>32</v>
      </c>
      <c r="AX889" s="294" t="s">
        <v>33</v>
      </c>
      <c r="AY889" s="297" t="s">
        <v>147</v>
      </c>
    </row>
    <row r="890" spans="2:65" s="162" customFormat="1" ht="31.5" customHeight="1" x14ac:dyDescent="0.3">
      <c r="B890" s="163"/>
      <c r="C890" s="264" t="s">
        <v>1064</v>
      </c>
      <c r="D890" s="264" t="s">
        <v>148</v>
      </c>
      <c r="E890" s="265" t="s">
        <v>1065</v>
      </c>
      <c r="F890" s="266" t="s">
        <v>1066</v>
      </c>
      <c r="G890" s="267"/>
      <c r="H890" s="267"/>
      <c r="I890" s="267"/>
      <c r="J890" s="268" t="s">
        <v>271</v>
      </c>
      <c r="K890" s="269">
        <v>4.5</v>
      </c>
      <c r="L890" s="339"/>
      <c r="M890" s="340"/>
      <c r="N890" s="270">
        <f>ROUND(L890*K890,2)</f>
        <v>0</v>
      </c>
      <c r="O890" s="267"/>
      <c r="P890" s="267"/>
      <c r="Q890" s="267"/>
      <c r="R890" s="168"/>
      <c r="T890" s="271" t="s">
        <v>3</v>
      </c>
      <c r="U890" s="272" t="s">
        <v>42</v>
      </c>
      <c r="V890" s="273">
        <v>0.51600000000000001</v>
      </c>
      <c r="W890" s="273">
        <f>V890*K890</f>
        <v>2.3220000000000001</v>
      </c>
      <c r="X890" s="273">
        <v>5.0000000000000002E-5</v>
      </c>
      <c r="Y890" s="273">
        <f>X890*K890</f>
        <v>2.2500000000000002E-4</v>
      </c>
      <c r="Z890" s="273">
        <v>0</v>
      </c>
      <c r="AA890" s="274">
        <f>Z890*K890</f>
        <v>0</v>
      </c>
      <c r="AR890" s="150" t="s">
        <v>232</v>
      </c>
      <c r="AT890" s="150" t="s">
        <v>148</v>
      </c>
      <c r="AU890" s="150" t="s">
        <v>86</v>
      </c>
      <c r="AY890" s="150" t="s">
        <v>147</v>
      </c>
      <c r="BE890" s="275">
        <f>IF(U890="základní",N890,0)</f>
        <v>0</v>
      </c>
      <c r="BF890" s="275">
        <f>IF(U890="snížená",N890,0)</f>
        <v>0</v>
      </c>
      <c r="BG890" s="275">
        <f>IF(U890="zákl. přenesená",N890,0)</f>
        <v>0</v>
      </c>
      <c r="BH890" s="275">
        <f>IF(U890="sníž. přenesená",N890,0)</f>
        <v>0</v>
      </c>
      <c r="BI890" s="275">
        <f>IF(U890="nulová",N890,0)</f>
        <v>0</v>
      </c>
      <c r="BJ890" s="150" t="s">
        <v>33</v>
      </c>
      <c r="BK890" s="275">
        <f>ROUND(L890*K890,2)</f>
        <v>0</v>
      </c>
      <c r="BL890" s="150" t="s">
        <v>232</v>
      </c>
      <c r="BM890" s="150" t="s">
        <v>1067</v>
      </c>
    </row>
    <row r="891" spans="2:65" s="294" customFormat="1" ht="22.5" customHeight="1" x14ac:dyDescent="0.3">
      <c r="B891" s="287"/>
      <c r="C891" s="288"/>
      <c r="D891" s="288"/>
      <c r="E891" s="289" t="s">
        <v>3</v>
      </c>
      <c r="F891" s="321" t="s">
        <v>1068</v>
      </c>
      <c r="G891" s="291"/>
      <c r="H891" s="291"/>
      <c r="I891" s="291"/>
      <c r="J891" s="288"/>
      <c r="K891" s="292">
        <v>4.5</v>
      </c>
      <c r="L891" s="288"/>
      <c r="M891" s="288"/>
      <c r="N891" s="288"/>
      <c r="O891" s="288"/>
      <c r="P891" s="288"/>
      <c r="Q891" s="288"/>
      <c r="R891" s="293"/>
      <c r="T891" s="295"/>
      <c r="U891" s="288"/>
      <c r="V891" s="288"/>
      <c r="W891" s="288"/>
      <c r="X891" s="288"/>
      <c r="Y891" s="288"/>
      <c r="Z891" s="288"/>
      <c r="AA891" s="296"/>
      <c r="AT891" s="297" t="s">
        <v>155</v>
      </c>
      <c r="AU891" s="297" t="s">
        <v>86</v>
      </c>
      <c r="AV891" s="294" t="s">
        <v>86</v>
      </c>
      <c r="AW891" s="294" t="s">
        <v>32</v>
      </c>
      <c r="AX891" s="294" t="s">
        <v>33</v>
      </c>
      <c r="AY891" s="297" t="s">
        <v>147</v>
      </c>
    </row>
    <row r="892" spans="2:65" s="162" customFormat="1" ht="44.25" customHeight="1" x14ac:dyDescent="0.3">
      <c r="B892" s="163"/>
      <c r="C892" s="322" t="s">
        <v>1069</v>
      </c>
      <c r="D892" s="322" t="s">
        <v>217</v>
      </c>
      <c r="E892" s="323" t="s">
        <v>1070</v>
      </c>
      <c r="F892" s="324" t="s">
        <v>1071</v>
      </c>
      <c r="G892" s="325"/>
      <c r="H892" s="325"/>
      <c r="I892" s="325"/>
      <c r="J892" s="326" t="s">
        <v>586</v>
      </c>
      <c r="K892" s="327">
        <v>1</v>
      </c>
      <c r="L892" s="341"/>
      <c r="M892" s="342"/>
      <c r="N892" s="328">
        <f>ROUND(L892*K892,2)</f>
        <v>0</v>
      </c>
      <c r="O892" s="267"/>
      <c r="P892" s="267"/>
      <c r="Q892" s="267"/>
      <c r="R892" s="168"/>
      <c r="T892" s="271" t="s">
        <v>3</v>
      </c>
      <c r="U892" s="272" t="s">
        <v>42</v>
      </c>
      <c r="V892" s="273">
        <v>0</v>
      </c>
      <c r="W892" s="273">
        <f>V892*K892</f>
        <v>0</v>
      </c>
      <c r="X892" s="273">
        <v>4.648E-2</v>
      </c>
      <c r="Y892" s="273">
        <f>X892*K892</f>
        <v>4.648E-2</v>
      </c>
      <c r="Z892" s="273">
        <v>0</v>
      </c>
      <c r="AA892" s="274">
        <f>Z892*K892</f>
        <v>0</v>
      </c>
      <c r="AR892" s="150" t="s">
        <v>449</v>
      </c>
      <c r="AT892" s="150" t="s">
        <v>217</v>
      </c>
      <c r="AU892" s="150" t="s">
        <v>86</v>
      </c>
      <c r="AY892" s="150" t="s">
        <v>147</v>
      </c>
      <c r="BE892" s="275">
        <f>IF(U892="základní",N892,0)</f>
        <v>0</v>
      </c>
      <c r="BF892" s="275">
        <f>IF(U892="snížená",N892,0)</f>
        <v>0</v>
      </c>
      <c r="BG892" s="275">
        <f>IF(U892="zákl. přenesená",N892,0)</f>
        <v>0</v>
      </c>
      <c r="BH892" s="275">
        <f>IF(U892="sníž. přenesená",N892,0)</f>
        <v>0</v>
      </c>
      <c r="BI892" s="275">
        <f>IF(U892="nulová",N892,0)</f>
        <v>0</v>
      </c>
      <c r="BJ892" s="150" t="s">
        <v>33</v>
      </c>
      <c r="BK892" s="275">
        <f>ROUND(L892*K892,2)</f>
        <v>0</v>
      </c>
      <c r="BL892" s="150" t="s">
        <v>232</v>
      </c>
      <c r="BM892" s="150" t="s">
        <v>1072</v>
      </c>
    </row>
    <row r="893" spans="2:65" s="162" customFormat="1" ht="31.5" customHeight="1" x14ac:dyDescent="0.3">
      <c r="B893" s="163"/>
      <c r="C893" s="264" t="s">
        <v>1073</v>
      </c>
      <c r="D893" s="264" t="s">
        <v>148</v>
      </c>
      <c r="E893" s="265" t="s">
        <v>1074</v>
      </c>
      <c r="F893" s="266" t="s">
        <v>1075</v>
      </c>
      <c r="G893" s="267"/>
      <c r="H893" s="267"/>
      <c r="I893" s="267"/>
      <c r="J893" s="268" t="s">
        <v>1076</v>
      </c>
      <c r="K893" s="269">
        <v>46.48</v>
      </c>
      <c r="L893" s="339"/>
      <c r="M893" s="340"/>
      <c r="N893" s="270">
        <f>ROUND(L893*K893,2)</f>
        <v>0</v>
      </c>
      <c r="O893" s="267"/>
      <c r="P893" s="267"/>
      <c r="Q893" s="267"/>
      <c r="R893" s="168"/>
      <c r="T893" s="271" t="s">
        <v>3</v>
      </c>
      <c r="U893" s="272" t="s">
        <v>42</v>
      </c>
      <c r="V893" s="273">
        <v>5.7000000000000002E-2</v>
      </c>
      <c r="W893" s="273">
        <f>V893*K893</f>
        <v>2.6493599999999997</v>
      </c>
      <c r="X893" s="273">
        <v>0</v>
      </c>
      <c r="Y893" s="273">
        <f>X893*K893</f>
        <v>0</v>
      </c>
      <c r="Z893" s="273">
        <v>1E-3</v>
      </c>
      <c r="AA893" s="274">
        <f>Z893*K893</f>
        <v>4.648E-2</v>
      </c>
      <c r="AR893" s="150" t="s">
        <v>232</v>
      </c>
      <c r="AT893" s="150" t="s">
        <v>148</v>
      </c>
      <c r="AU893" s="150" t="s">
        <v>86</v>
      </c>
      <c r="AY893" s="150" t="s">
        <v>147</v>
      </c>
      <c r="BE893" s="275">
        <f>IF(U893="základní",N893,0)</f>
        <v>0</v>
      </c>
      <c r="BF893" s="275">
        <f>IF(U893="snížená",N893,0)</f>
        <v>0</v>
      </c>
      <c r="BG893" s="275">
        <f>IF(U893="zákl. přenesená",N893,0)</f>
        <v>0</v>
      </c>
      <c r="BH893" s="275">
        <f>IF(U893="sníž. přenesená",N893,0)</f>
        <v>0</v>
      </c>
      <c r="BI893" s="275">
        <f>IF(U893="nulová",N893,0)</f>
        <v>0</v>
      </c>
      <c r="BJ893" s="150" t="s">
        <v>33</v>
      </c>
      <c r="BK893" s="275">
        <f>ROUND(L893*K893,2)</f>
        <v>0</v>
      </c>
      <c r="BL893" s="150" t="s">
        <v>232</v>
      </c>
      <c r="BM893" s="150" t="s">
        <v>1077</v>
      </c>
    </row>
    <row r="894" spans="2:65" s="294" customFormat="1" ht="31.5" customHeight="1" x14ac:dyDescent="0.3">
      <c r="B894" s="287"/>
      <c r="C894" s="288"/>
      <c r="D894" s="288"/>
      <c r="E894" s="289" t="s">
        <v>3</v>
      </c>
      <c r="F894" s="321" t="s">
        <v>1078</v>
      </c>
      <c r="G894" s="291"/>
      <c r="H894" s="291"/>
      <c r="I894" s="291"/>
      <c r="J894" s="288"/>
      <c r="K894" s="292">
        <v>46.48</v>
      </c>
      <c r="L894" s="288"/>
      <c r="M894" s="288"/>
      <c r="N894" s="288"/>
      <c r="O894" s="288"/>
      <c r="P894" s="288"/>
      <c r="Q894" s="288"/>
      <c r="R894" s="293"/>
      <c r="T894" s="295"/>
      <c r="U894" s="288"/>
      <c r="V894" s="288"/>
      <c r="W894" s="288"/>
      <c r="X894" s="288"/>
      <c r="Y894" s="288"/>
      <c r="Z894" s="288"/>
      <c r="AA894" s="296"/>
      <c r="AT894" s="297" t="s">
        <v>155</v>
      </c>
      <c r="AU894" s="297" t="s">
        <v>86</v>
      </c>
      <c r="AV894" s="294" t="s">
        <v>86</v>
      </c>
      <c r="AW894" s="294" t="s">
        <v>32</v>
      </c>
      <c r="AX894" s="294" t="s">
        <v>33</v>
      </c>
      <c r="AY894" s="297" t="s">
        <v>147</v>
      </c>
    </row>
    <row r="895" spans="2:65" s="162" customFormat="1" ht="31.5" customHeight="1" x14ac:dyDescent="0.3">
      <c r="B895" s="163"/>
      <c r="C895" s="264" t="s">
        <v>1079</v>
      </c>
      <c r="D895" s="264" t="s">
        <v>148</v>
      </c>
      <c r="E895" s="265" t="s">
        <v>1080</v>
      </c>
      <c r="F895" s="266" t="s">
        <v>1081</v>
      </c>
      <c r="G895" s="267"/>
      <c r="H895" s="267"/>
      <c r="I895" s="267"/>
      <c r="J895" s="268" t="s">
        <v>1076</v>
      </c>
      <c r="K895" s="269">
        <v>1165.5999999999999</v>
      </c>
      <c r="L895" s="339"/>
      <c r="M895" s="340"/>
      <c r="N895" s="270">
        <f>ROUND(L895*K895,2)</f>
        <v>0</v>
      </c>
      <c r="O895" s="267"/>
      <c r="P895" s="267"/>
      <c r="Q895" s="267"/>
      <c r="R895" s="168"/>
      <c r="T895" s="271" t="s">
        <v>3</v>
      </c>
      <c r="U895" s="272" t="s">
        <v>42</v>
      </c>
      <c r="V895" s="273">
        <v>0.11</v>
      </c>
      <c r="W895" s="273">
        <f>V895*K895</f>
        <v>128.21599999999998</v>
      </c>
      <c r="X895" s="273">
        <v>0</v>
      </c>
      <c r="Y895" s="273">
        <f>X895*K895</f>
        <v>0</v>
      </c>
      <c r="Z895" s="273">
        <v>1E-3</v>
      </c>
      <c r="AA895" s="274">
        <f>Z895*K895</f>
        <v>1.1656</v>
      </c>
      <c r="AR895" s="150" t="s">
        <v>232</v>
      </c>
      <c r="AT895" s="150" t="s">
        <v>148</v>
      </c>
      <c r="AU895" s="150" t="s">
        <v>86</v>
      </c>
      <c r="AY895" s="150" t="s">
        <v>147</v>
      </c>
      <c r="BE895" s="275">
        <f>IF(U895="základní",N895,0)</f>
        <v>0</v>
      </c>
      <c r="BF895" s="275">
        <f>IF(U895="snížená",N895,0)</f>
        <v>0</v>
      </c>
      <c r="BG895" s="275">
        <f>IF(U895="zákl. přenesená",N895,0)</f>
        <v>0</v>
      </c>
      <c r="BH895" s="275">
        <f>IF(U895="sníž. přenesená",N895,0)</f>
        <v>0</v>
      </c>
      <c r="BI895" s="275">
        <f>IF(U895="nulová",N895,0)</f>
        <v>0</v>
      </c>
      <c r="BJ895" s="150" t="s">
        <v>33</v>
      </c>
      <c r="BK895" s="275">
        <f>ROUND(L895*K895,2)</f>
        <v>0</v>
      </c>
      <c r="BL895" s="150" t="s">
        <v>232</v>
      </c>
      <c r="BM895" s="150" t="s">
        <v>1082</v>
      </c>
    </row>
    <row r="896" spans="2:65" s="294" customFormat="1" ht="31.5" customHeight="1" x14ac:dyDescent="0.3">
      <c r="B896" s="287"/>
      <c r="C896" s="288"/>
      <c r="D896" s="288"/>
      <c r="E896" s="289" t="s">
        <v>3</v>
      </c>
      <c r="F896" s="321" t="s">
        <v>1083</v>
      </c>
      <c r="G896" s="291"/>
      <c r="H896" s="291"/>
      <c r="I896" s="291"/>
      <c r="J896" s="288"/>
      <c r="K896" s="292">
        <v>1165.5999999999999</v>
      </c>
      <c r="L896" s="288"/>
      <c r="M896" s="288"/>
      <c r="N896" s="288"/>
      <c r="O896" s="288"/>
      <c r="P896" s="288"/>
      <c r="Q896" s="288"/>
      <c r="R896" s="293"/>
      <c r="T896" s="295"/>
      <c r="U896" s="288"/>
      <c r="V896" s="288"/>
      <c r="W896" s="288"/>
      <c r="X896" s="288"/>
      <c r="Y896" s="288"/>
      <c r="Z896" s="288"/>
      <c r="AA896" s="296"/>
      <c r="AT896" s="297" t="s">
        <v>155</v>
      </c>
      <c r="AU896" s="297" t="s">
        <v>86</v>
      </c>
      <c r="AV896" s="294" t="s">
        <v>86</v>
      </c>
      <c r="AW896" s="294" t="s">
        <v>32</v>
      </c>
      <c r="AX896" s="294" t="s">
        <v>33</v>
      </c>
      <c r="AY896" s="297" t="s">
        <v>147</v>
      </c>
    </row>
    <row r="897" spans="2:65" s="162" customFormat="1" ht="31.5" customHeight="1" x14ac:dyDescent="0.3">
      <c r="B897" s="163"/>
      <c r="C897" s="264" t="s">
        <v>1084</v>
      </c>
      <c r="D897" s="264" t="s">
        <v>148</v>
      </c>
      <c r="E897" s="265" t="s">
        <v>1085</v>
      </c>
      <c r="F897" s="266" t="s">
        <v>1086</v>
      </c>
      <c r="G897" s="267"/>
      <c r="H897" s="267"/>
      <c r="I897" s="267"/>
      <c r="J897" s="268" t="s">
        <v>771</v>
      </c>
      <c r="K897" s="269">
        <v>2.516</v>
      </c>
      <c r="L897" s="339"/>
      <c r="M897" s="340"/>
      <c r="N897" s="270">
        <f>ROUND(L897*K897,2)</f>
        <v>0</v>
      </c>
      <c r="O897" s="267"/>
      <c r="P897" s="267"/>
      <c r="Q897" s="267"/>
      <c r="R897" s="168"/>
      <c r="T897" s="271" t="s">
        <v>3</v>
      </c>
      <c r="U897" s="272" t="s">
        <v>42</v>
      </c>
      <c r="V897" s="273">
        <v>3.016</v>
      </c>
      <c r="W897" s="273">
        <f>V897*K897</f>
        <v>7.5882560000000003</v>
      </c>
      <c r="X897" s="273">
        <v>0</v>
      </c>
      <c r="Y897" s="273">
        <f>X897*K897</f>
        <v>0</v>
      </c>
      <c r="Z897" s="273">
        <v>0</v>
      </c>
      <c r="AA897" s="274">
        <f>Z897*K897</f>
        <v>0</v>
      </c>
      <c r="AR897" s="150" t="s">
        <v>232</v>
      </c>
      <c r="AT897" s="150" t="s">
        <v>148</v>
      </c>
      <c r="AU897" s="150" t="s">
        <v>86</v>
      </c>
      <c r="AY897" s="150" t="s">
        <v>147</v>
      </c>
      <c r="BE897" s="275">
        <f>IF(U897="základní",N897,0)</f>
        <v>0</v>
      </c>
      <c r="BF897" s="275">
        <f>IF(U897="snížená",N897,0)</f>
        <v>0</v>
      </c>
      <c r="BG897" s="275">
        <f>IF(U897="zákl. přenesená",N897,0)</f>
        <v>0</v>
      </c>
      <c r="BH897" s="275">
        <f>IF(U897="sníž. přenesená",N897,0)</f>
        <v>0</v>
      </c>
      <c r="BI897" s="275">
        <f>IF(U897="nulová",N897,0)</f>
        <v>0</v>
      </c>
      <c r="BJ897" s="150" t="s">
        <v>33</v>
      </c>
      <c r="BK897" s="275">
        <f>ROUND(L897*K897,2)</f>
        <v>0</v>
      </c>
      <c r="BL897" s="150" t="s">
        <v>232</v>
      </c>
      <c r="BM897" s="150" t="s">
        <v>1087</v>
      </c>
    </row>
    <row r="898" spans="2:65" s="162" customFormat="1" ht="31.5" customHeight="1" x14ac:dyDescent="0.3">
      <c r="B898" s="163"/>
      <c r="C898" s="264" t="s">
        <v>1088</v>
      </c>
      <c r="D898" s="264" t="s">
        <v>148</v>
      </c>
      <c r="E898" s="265" t="s">
        <v>1089</v>
      </c>
      <c r="F898" s="266" t="s">
        <v>1090</v>
      </c>
      <c r="G898" s="267"/>
      <c r="H898" s="267"/>
      <c r="I898" s="267"/>
      <c r="J898" s="268" t="s">
        <v>771</v>
      </c>
      <c r="K898" s="269">
        <v>2.516</v>
      </c>
      <c r="L898" s="339"/>
      <c r="M898" s="340"/>
      <c r="N898" s="270">
        <f>ROUND(L898*K898,2)</f>
        <v>0</v>
      </c>
      <c r="O898" s="267"/>
      <c r="P898" s="267"/>
      <c r="Q898" s="267"/>
      <c r="R898" s="168"/>
      <c r="T898" s="271" t="s">
        <v>3</v>
      </c>
      <c r="U898" s="272" t="s">
        <v>42</v>
      </c>
      <c r="V898" s="273">
        <v>1.2729999999999999</v>
      </c>
      <c r="W898" s="273">
        <f>V898*K898</f>
        <v>3.2028679999999996</v>
      </c>
      <c r="X898" s="273">
        <v>0</v>
      </c>
      <c r="Y898" s="273">
        <f>X898*K898</f>
        <v>0</v>
      </c>
      <c r="Z898" s="273">
        <v>0</v>
      </c>
      <c r="AA898" s="274">
        <f>Z898*K898</f>
        <v>0</v>
      </c>
      <c r="AR898" s="150" t="s">
        <v>232</v>
      </c>
      <c r="AT898" s="150" t="s">
        <v>148</v>
      </c>
      <c r="AU898" s="150" t="s">
        <v>86</v>
      </c>
      <c r="AY898" s="150" t="s">
        <v>147</v>
      </c>
      <c r="BE898" s="275">
        <f>IF(U898="základní",N898,0)</f>
        <v>0</v>
      </c>
      <c r="BF898" s="275">
        <f>IF(U898="snížená",N898,0)</f>
        <v>0</v>
      </c>
      <c r="BG898" s="275">
        <f>IF(U898="zákl. přenesená",N898,0)</f>
        <v>0</v>
      </c>
      <c r="BH898" s="275">
        <f>IF(U898="sníž. přenesená",N898,0)</f>
        <v>0</v>
      </c>
      <c r="BI898" s="275">
        <f>IF(U898="nulová",N898,0)</f>
        <v>0</v>
      </c>
      <c r="BJ898" s="150" t="s">
        <v>33</v>
      </c>
      <c r="BK898" s="275">
        <f>ROUND(L898*K898,2)</f>
        <v>0</v>
      </c>
      <c r="BL898" s="150" t="s">
        <v>232</v>
      </c>
      <c r="BM898" s="150" t="s">
        <v>1091</v>
      </c>
    </row>
    <row r="899" spans="2:65" s="254" customFormat="1" ht="29.85" customHeight="1" x14ac:dyDescent="0.3">
      <c r="B899" s="249"/>
      <c r="C899" s="250"/>
      <c r="D899" s="261" t="s">
        <v>128</v>
      </c>
      <c r="E899" s="261"/>
      <c r="F899" s="261"/>
      <c r="G899" s="261"/>
      <c r="H899" s="261"/>
      <c r="I899" s="261"/>
      <c r="J899" s="261"/>
      <c r="K899" s="261"/>
      <c r="L899" s="261"/>
      <c r="M899" s="261"/>
      <c r="N899" s="332">
        <f>BK899</f>
        <v>0</v>
      </c>
      <c r="O899" s="333"/>
      <c r="P899" s="333"/>
      <c r="Q899" s="333"/>
      <c r="R899" s="253"/>
      <c r="T899" s="255"/>
      <c r="U899" s="250"/>
      <c r="V899" s="250"/>
      <c r="W899" s="256">
        <f>SUM(W900:W948)</f>
        <v>129.09915100000001</v>
      </c>
      <c r="X899" s="250"/>
      <c r="Y899" s="256">
        <f>SUM(Y900:Y948)</f>
        <v>2.0789023800000002</v>
      </c>
      <c r="Z899" s="250"/>
      <c r="AA899" s="257">
        <f>SUM(AA900:AA948)</f>
        <v>4.9179204199999997</v>
      </c>
      <c r="AR899" s="258" t="s">
        <v>86</v>
      </c>
      <c r="AT899" s="259" t="s">
        <v>76</v>
      </c>
      <c r="AU899" s="259" t="s">
        <v>33</v>
      </c>
      <c r="AY899" s="258" t="s">
        <v>147</v>
      </c>
      <c r="BK899" s="260">
        <f>SUM(BK900:BK948)</f>
        <v>0</v>
      </c>
    </row>
    <row r="900" spans="2:65" s="162" customFormat="1" ht="31.5" customHeight="1" x14ac:dyDescent="0.3">
      <c r="B900" s="163"/>
      <c r="C900" s="264" t="s">
        <v>1092</v>
      </c>
      <c r="D900" s="264" t="s">
        <v>148</v>
      </c>
      <c r="E900" s="265" t="s">
        <v>1093</v>
      </c>
      <c r="F900" s="266" t="s">
        <v>1094</v>
      </c>
      <c r="G900" s="267"/>
      <c r="H900" s="267"/>
      <c r="I900" s="267"/>
      <c r="J900" s="268" t="s">
        <v>271</v>
      </c>
      <c r="K900" s="269">
        <v>47.5</v>
      </c>
      <c r="L900" s="339"/>
      <c r="M900" s="340"/>
      <c r="N900" s="270">
        <f>ROUND(L900*K900,2)</f>
        <v>0</v>
      </c>
      <c r="O900" s="267"/>
      <c r="P900" s="267"/>
      <c r="Q900" s="267"/>
      <c r="R900" s="168"/>
      <c r="T900" s="271" t="s">
        <v>3</v>
      </c>
      <c r="U900" s="272" t="s">
        <v>42</v>
      </c>
      <c r="V900" s="273">
        <v>9.8000000000000004E-2</v>
      </c>
      <c r="W900" s="273">
        <f>V900*K900</f>
        <v>4.6550000000000002</v>
      </c>
      <c r="X900" s="273">
        <v>0</v>
      </c>
      <c r="Y900" s="273">
        <f>X900*K900</f>
        <v>0</v>
      </c>
      <c r="Z900" s="273">
        <v>1.174E-2</v>
      </c>
      <c r="AA900" s="274">
        <f>Z900*K900</f>
        <v>0.55764999999999998</v>
      </c>
      <c r="AR900" s="150" t="s">
        <v>232</v>
      </c>
      <c r="AT900" s="150" t="s">
        <v>148</v>
      </c>
      <c r="AU900" s="150" t="s">
        <v>86</v>
      </c>
      <c r="AY900" s="150" t="s">
        <v>147</v>
      </c>
      <c r="BE900" s="275">
        <f>IF(U900="základní",N900,0)</f>
        <v>0</v>
      </c>
      <c r="BF900" s="275">
        <f>IF(U900="snížená",N900,0)</f>
        <v>0</v>
      </c>
      <c r="BG900" s="275">
        <f>IF(U900="zákl. přenesená",N900,0)</f>
        <v>0</v>
      </c>
      <c r="BH900" s="275">
        <f>IF(U900="sníž. přenesená",N900,0)</f>
        <v>0</v>
      </c>
      <c r="BI900" s="275">
        <f>IF(U900="nulová",N900,0)</f>
        <v>0</v>
      </c>
      <c r="BJ900" s="150" t="s">
        <v>33</v>
      </c>
      <c r="BK900" s="275">
        <f>ROUND(L900*K900,2)</f>
        <v>0</v>
      </c>
      <c r="BL900" s="150" t="s">
        <v>232</v>
      </c>
      <c r="BM900" s="150" t="s">
        <v>1095</v>
      </c>
    </row>
    <row r="901" spans="2:65" s="294" customFormat="1" ht="22.5" customHeight="1" x14ac:dyDescent="0.3">
      <c r="B901" s="287"/>
      <c r="C901" s="288"/>
      <c r="D901" s="288"/>
      <c r="E901" s="289" t="s">
        <v>3</v>
      </c>
      <c r="F901" s="321" t="s">
        <v>1096</v>
      </c>
      <c r="G901" s="291"/>
      <c r="H901" s="291"/>
      <c r="I901" s="291"/>
      <c r="J901" s="288"/>
      <c r="K901" s="292">
        <v>30</v>
      </c>
      <c r="L901" s="288"/>
      <c r="M901" s="288"/>
      <c r="N901" s="288"/>
      <c r="O901" s="288"/>
      <c r="P901" s="288"/>
      <c r="Q901" s="288"/>
      <c r="R901" s="293"/>
      <c r="T901" s="295"/>
      <c r="U901" s="288"/>
      <c r="V901" s="288"/>
      <c r="W901" s="288"/>
      <c r="X901" s="288"/>
      <c r="Y901" s="288"/>
      <c r="Z901" s="288"/>
      <c r="AA901" s="296"/>
      <c r="AT901" s="297" t="s">
        <v>155</v>
      </c>
      <c r="AU901" s="297" t="s">
        <v>86</v>
      </c>
      <c r="AV901" s="294" t="s">
        <v>86</v>
      </c>
      <c r="AW901" s="294" t="s">
        <v>32</v>
      </c>
      <c r="AX901" s="294" t="s">
        <v>77</v>
      </c>
      <c r="AY901" s="297" t="s">
        <v>147</v>
      </c>
    </row>
    <row r="902" spans="2:65" s="294" customFormat="1" ht="22.5" customHeight="1" x14ac:dyDescent="0.3">
      <c r="B902" s="287"/>
      <c r="C902" s="288"/>
      <c r="D902" s="288"/>
      <c r="E902" s="289" t="s">
        <v>3</v>
      </c>
      <c r="F902" s="290" t="s">
        <v>1097</v>
      </c>
      <c r="G902" s="291"/>
      <c r="H902" s="291"/>
      <c r="I902" s="291"/>
      <c r="J902" s="288"/>
      <c r="K902" s="292">
        <v>7.05</v>
      </c>
      <c r="L902" s="288"/>
      <c r="M902" s="288"/>
      <c r="N902" s="288"/>
      <c r="O902" s="288"/>
      <c r="P902" s="288"/>
      <c r="Q902" s="288"/>
      <c r="R902" s="293"/>
      <c r="T902" s="295"/>
      <c r="U902" s="288"/>
      <c r="V902" s="288"/>
      <c r="W902" s="288"/>
      <c r="X902" s="288"/>
      <c r="Y902" s="288"/>
      <c r="Z902" s="288"/>
      <c r="AA902" s="296"/>
      <c r="AT902" s="297" t="s">
        <v>155</v>
      </c>
      <c r="AU902" s="297" t="s">
        <v>86</v>
      </c>
      <c r="AV902" s="294" t="s">
        <v>86</v>
      </c>
      <c r="AW902" s="294" t="s">
        <v>32</v>
      </c>
      <c r="AX902" s="294" t="s">
        <v>77</v>
      </c>
      <c r="AY902" s="297" t="s">
        <v>147</v>
      </c>
    </row>
    <row r="903" spans="2:65" s="294" customFormat="1" ht="22.5" customHeight="1" x14ac:dyDescent="0.3">
      <c r="B903" s="287"/>
      <c r="C903" s="288"/>
      <c r="D903" s="288"/>
      <c r="E903" s="289" t="s">
        <v>3</v>
      </c>
      <c r="F903" s="290" t="s">
        <v>1098</v>
      </c>
      <c r="G903" s="291"/>
      <c r="H903" s="291"/>
      <c r="I903" s="291"/>
      <c r="J903" s="288"/>
      <c r="K903" s="292">
        <v>10.45</v>
      </c>
      <c r="L903" s="288"/>
      <c r="M903" s="288"/>
      <c r="N903" s="288"/>
      <c r="O903" s="288"/>
      <c r="P903" s="288"/>
      <c r="Q903" s="288"/>
      <c r="R903" s="293"/>
      <c r="T903" s="295"/>
      <c r="U903" s="288"/>
      <c r="V903" s="288"/>
      <c r="W903" s="288"/>
      <c r="X903" s="288"/>
      <c r="Y903" s="288"/>
      <c r="Z903" s="288"/>
      <c r="AA903" s="296"/>
      <c r="AT903" s="297" t="s">
        <v>155</v>
      </c>
      <c r="AU903" s="297" t="s">
        <v>86</v>
      </c>
      <c r="AV903" s="294" t="s">
        <v>86</v>
      </c>
      <c r="AW903" s="294" t="s">
        <v>32</v>
      </c>
      <c r="AX903" s="294" t="s">
        <v>77</v>
      </c>
      <c r="AY903" s="297" t="s">
        <v>147</v>
      </c>
    </row>
    <row r="904" spans="2:65" s="305" customFormat="1" ht="22.5" customHeight="1" x14ac:dyDescent="0.3">
      <c r="B904" s="298"/>
      <c r="C904" s="299"/>
      <c r="D904" s="299"/>
      <c r="E904" s="300" t="s">
        <v>3</v>
      </c>
      <c r="F904" s="301" t="s">
        <v>157</v>
      </c>
      <c r="G904" s="302"/>
      <c r="H904" s="302"/>
      <c r="I904" s="302"/>
      <c r="J904" s="299"/>
      <c r="K904" s="303">
        <v>47.5</v>
      </c>
      <c r="L904" s="299"/>
      <c r="M904" s="299"/>
      <c r="N904" s="299"/>
      <c r="O904" s="299"/>
      <c r="P904" s="299"/>
      <c r="Q904" s="299"/>
      <c r="R904" s="304"/>
      <c r="T904" s="306"/>
      <c r="U904" s="299"/>
      <c r="V904" s="299"/>
      <c r="W904" s="299"/>
      <c r="X904" s="299"/>
      <c r="Y904" s="299"/>
      <c r="Z904" s="299"/>
      <c r="AA904" s="307"/>
      <c r="AT904" s="308" t="s">
        <v>155</v>
      </c>
      <c r="AU904" s="308" t="s">
        <v>86</v>
      </c>
      <c r="AV904" s="305" t="s">
        <v>152</v>
      </c>
      <c r="AW904" s="305" t="s">
        <v>32</v>
      </c>
      <c r="AX904" s="305" t="s">
        <v>33</v>
      </c>
      <c r="AY904" s="308" t="s">
        <v>147</v>
      </c>
    </row>
    <row r="905" spans="2:65" s="162" customFormat="1" ht="31.5" customHeight="1" x14ac:dyDescent="0.3">
      <c r="B905" s="163"/>
      <c r="C905" s="264" t="s">
        <v>1099</v>
      </c>
      <c r="D905" s="264" t="s">
        <v>148</v>
      </c>
      <c r="E905" s="265" t="s">
        <v>1100</v>
      </c>
      <c r="F905" s="266" t="s">
        <v>1101</v>
      </c>
      <c r="G905" s="267"/>
      <c r="H905" s="267"/>
      <c r="I905" s="267"/>
      <c r="J905" s="268" t="s">
        <v>271</v>
      </c>
      <c r="K905" s="269">
        <v>47.5</v>
      </c>
      <c r="L905" s="339"/>
      <c r="M905" s="340"/>
      <c r="N905" s="270">
        <f>ROUND(L905*K905,2)</f>
        <v>0</v>
      </c>
      <c r="O905" s="267"/>
      <c r="P905" s="267"/>
      <c r="Q905" s="267"/>
      <c r="R905" s="168"/>
      <c r="T905" s="271" t="s">
        <v>3</v>
      </c>
      <c r="U905" s="272" t="s">
        <v>42</v>
      </c>
      <c r="V905" s="273">
        <v>0.19</v>
      </c>
      <c r="W905" s="273">
        <f>V905*K905</f>
        <v>9.0250000000000004</v>
      </c>
      <c r="X905" s="273">
        <v>4.6000000000000001E-4</v>
      </c>
      <c r="Y905" s="273">
        <f>X905*K905</f>
        <v>2.1850000000000001E-2</v>
      </c>
      <c r="Z905" s="273">
        <v>0</v>
      </c>
      <c r="AA905" s="274">
        <f>Z905*K905</f>
        <v>0</v>
      </c>
      <c r="AR905" s="150" t="s">
        <v>232</v>
      </c>
      <c r="AT905" s="150" t="s">
        <v>148</v>
      </c>
      <c r="AU905" s="150" t="s">
        <v>86</v>
      </c>
      <c r="AY905" s="150" t="s">
        <v>147</v>
      </c>
      <c r="BE905" s="275">
        <f>IF(U905="základní",N905,0)</f>
        <v>0</v>
      </c>
      <c r="BF905" s="275">
        <f>IF(U905="snížená",N905,0)</f>
        <v>0</v>
      </c>
      <c r="BG905" s="275">
        <f>IF(U905="zákl. přenesená",N905,0)</f>
        <v>0</v>
      </c>
      <c r="BH905" s="275">
        <f>IF(U905="sníž. přenesená",N905,0)</f>
        <v>0</v>
      </c>
      <c r="BI905" s="275">
        <f>IF(U905="nulová",N905,0)</f>
        <v>0</v>
      </c>
      <c r="BJ905" s="150" t="s">
        <v>33</v>
      </c>
      <c r="BK905" s="275">
        <f>ROUND(L905*K905,2)</f>
        <v>0</v>
      </c>
      <c r="BL905" s="150" t="s">
        <v>232</v>
      </c>
      <c r="BM905" s="150" t="s">
        <v>1102</v>
      </c>
    </row>
    <row r="906" spans="2:65" s="294" customFormat="1" ht="22.5" customHeight="1" x14ac:dyDescent="0.3">
      <c r="B906" s="287"/>
      <c r="C906" s="288"/>
      <c r="D906" s="288"/>
      <c r="E906" s="289" t="s">
        <v>3</v>
      </c>
      <c r="F906" s="321" t="s">
        <v>1096</v>
      </c>
      <c r="G906" s="291"/>
      <c r="H906" s="291"/>
      <c r="I906" s="291"/>
      <c r="J906" s="288"/>
      <c r="K906" s="292">
        <v>30</v>
      </c>
      <c r="L906" s="288"/>
      <c r="M906" s="288"/>
      <c r="N906" s="288"/>
      <c r="O906" s="288"/>
      <c r="P906" s="288"/>
      <c r="Q906" s="288"/>
      <c r="R906" s="293"/>
      <c r="T906" s="295"/>
      <c r="U906" s="288"/>
      <c r="V906" s="288"/>
      <c r="W906" s="288"/>
      <c r="X906" s="288"/>
      <c r="Y906" s="288"/>
      <c r="Z906" s="288"/>
      <c r="AA906" s="296"/>
      <c r="AT906" s="297" t="s">
        <v>155</v>
      </c>
      <c r="AU906" s="297" t="s">
        <v>86</v>
      </c>
      <c r="AV906" s="294" t="s">
        <v>86</v>
      </c>
      <c r="AW906" s="294" t="s">
        <v>32</v>
      </c>
      <c r="AX906" s="294" t="s">
        <v>77</v>
      </c>
      <c r="AY906" s="297" t="s">
        <v>147</v>
      </c>
    </row>
    <row r="907" spans="2:65" s="294" customFormat="1" ht="22.5" customHeight="1" x14ac:dyDescent="0.3">
      <c r="B907" s="287"/>
      <c r="C907" s="288"/>
      <c r="D907" s="288"/>
      <c r="E907" s="289" t="s">
        <v>3</v>
      </c>
      <c r="F907" s="290" t="s">
        <v>1097</v>
      </c>
      <c r="G907" s="291"/>
      <c r="H907" s="291"/>
      <c r="I907" s="291"/>
      <c r="J907" s="288"/>
      <c r="K907" s="292">
        <v>7.05</v>
      </c>
      <c r="L907" s="288"/>
      <c r="M907" s="288"/>
      <c r="N907" s="288"/>
      <c r="O907" s="288"/>
      <c r="P907" s="288"/>
      <c r="Q907" s="288"/>
      <c r="R907" s="293"/>
      <c r="T907" s="295"/>
      <c r="U907" s="288"/>
      <c r="V907" s="288"/>
      <c r="W907" s="288"/>
      <c r="X907" s="288"/>
      <c r="Y907" s="288"/>
      <c r="Z907" s="288"/>
      <c r="AA907" s="296"/>
      <c r="AT907" s="297" t="s">
        <v>155</v>
      </c>
      <c r="AU907" s="297" t="s">
        <v>86</v>
      </c>
      <c r="AV907" s="294" t="s">
        <v>86</v>
      </c>
      <c r="AW907" s="294" t="s">
        <v>32</v>
      </c>
      <c r="AX907" s="294" t="s">
        <v>77</v>
      </c>
      <c r="AY907" s="297" t="s">
        <v>147</v>
      </c>
    </row>
    <row r="908" spans="2:65" s="294" customFormat="1" ht="22.5" customHeight="1" x14ac:dyDescent="0.3">
      <c r="B908" s="287"/>
      <c r="C908" s="288"/>
      <c r="D908" s="288"/>
      <c r="E908" s="289" t="s">
        <v>3</v>
      </c>
      <c r="F908" s="290" t="s">
        <v>1098</v>
      </c>
      <c r="G908" s="291"/>
      <c r="H908" s="291"/>
      <c r="I908" s="291"/>
      <c r="J908" s="288"/>
      <c r="K908" s="292">
        <v>10.45</v>
      </c>
      <c r="L908" s="288"/>
      <c r="M908" s="288"/>
      <c r="N908" s="288"/>
      <c r="O908" s="288"/>
      <c r="P908" s="288"/>
      <c r="Q908" s="288"/>
      <c r="R908" s="293"/>
      <c r="T908" s="295"/>
      <c r="U908" s="288"/>
      <c r="V908" s="288"/>
      <c r="W908" s="288"/>
      <c r="X908" s="288"/>
      <c r="Y908" s="288"/>
      <c r="Z908" s="288"/>
      <c r="AA908" s="296"/>
      <c r="AT908" s="297" t="s">
        <v>155</v>
      </c>
      <c r="AU908" s="297" t="s">
        <v>86</v>
      </c>
      <c r="AV908" s="294" t="s">
        <v>86</v>
      </c>
      <c r="AW908" s="294" t="s">
        <v>32</v>
      </c>
      <c r="AX908" s="294" t="s">
        <v>77</v>
      </c>
      <c r="AY908" s="297" t="s">
        <v>147</v>
      </c>
    </row>
    <row r="909" spans="2:65" s="305" customFormat="1" ht="22.5" customHeight="1" x14ac:dyDescent="0.3">
      <c r="B909" s="298"/>
      <c r="C909" s="299"/>
      <c r="D909" s="299"/>
      <c r="E909" s="300" t="s">
        <v>3</v>
      </c>
      <c r="F909" s="301" t="s">
        <v>157</v>
      </c>
      <c r="G909" s="302"/>
      <c r="H909" s="302"/>
      <c r="I909" s="302"/>
      <c r="J909" s="299"/>
      <c r="K909" s="303">
        <v>47.5</v>
      </c>
      <c r="L909" s="299"/>
      <c r="M909" s="299"/>
      <c r="N909" s="299"/>
      <c r="O909" s="299"/>
      <c r="P909" s="299"/>
      <c r="Q909" s="299"/>
      <c r="R909" s="304"/>
      <c r="T909" s="306"/>
      <c r="U909" s="299"/>
      <c r="V909" s="299"/>
      <c r="W909" s="299"/>
      <c r="X909" s="299"/>
      <c r="Y909" s="299"/>
      <c r="Z909" s="299"/>
      <c r="AA909" s="307"/>
      <c r="AT909" s="308" t="s">
        <v>155</v>
      </c>
      <c r="AU909" s="308" t="s">
        <v>86</v>
      </c>
      <c r="AV909" s="305" t="s">
        <v>152</v>
      </c>
      <c r="AW909" s="305" t="s">
        <v>32</v>
      </c>
      <c r="AX909" s="305" t="s">
        <v>33</v>
      </c>
      <c r="AY909" s="308" t="s">
        <v>147</v>
      </c>
    </row>
    <row r="910" spans="2:65" s="162" customFormat="1" ht="44.25" customHeight="1" x14ac:dyDescent="0.3">
      <c r="B910" s="163"/>
      <c r="C910" s="322" t="s">
        <v>1103</v>
      </c>
      <c r="D910" s="322" t="s">
        <v>217</v>
      </c>
      <c r="E910" s="323" t="s">
        <v>1104</v>
      </c>
      <c r="F910" s="324" t="s">
        <v>1105</v>
      </c>
      <c r="G910" s="325"/>
      <c r="H910" s="325"/>
      <c r="I910" s="325"/>
      <c r="J910" s="326" t="s">
        <v>586</v>
      </c>
      <c r="K910" s="327">
        <v>262</v>
      </c>
      <c r="L910" s="341"/>
      <c r="M910" s="342"/>
      <c r="N910" s="328">
        <f>ROUND(L910*K910,2)</f>
        <v>0</v>
      </c>
      <c r="O910" s="267"/>
      <c r="P910" s="267"/>
      <c r="Q910" s="267"/>
      <c r="R910" s="168"/>
      <c r="T910" s="271" t="s">
        <v>3</v>
      </c>
      <c r="U910" s="272" t="s">
        <v>42</v>
      </c>
      <c r="V910" s="273">
        <v>0</v>
      </c>
      <c r="W910" s="273">
        <f>V910*K910</f>
        <v>0</v>
      </c>
      <c r="X910" s="273">
        <v>2.5999999999999998E-4</v>
      </c>
      <c r="Y910" s="273">
        <f>X910*K910</f>
        <v>6.812E-2</v>
      </c>
      <c r="Z910" s="273">
        <v>0</v>
      </c>
      <c r="AA910" s="274">
        <f>Z910*K910</f>
        <v>0</v>
      </c>
      <c r="AR910" s="150" t="s">
        <v>449</v>
      </c>
      <c r="AT910" s="150" t="s">
        <v>217</v>
      </c>
      <c r="AU910" s="150" t="s">
        <v>86</v>
      </c>
      <c r="AY910" s="150" t="s">
        <v>147</v>
      </c>
      <c r="BE910" s="275">
        <f>IF(U910="základní",N910,0)</f>
        <v>0</v>
      </c>
      <c r="BF910" s="275">
        <f>IF(U910="snížená",N910,0)</f>
        <v>0</v>
      </c>
      <c r="BG910" s="275">
        <f>IF(U910="zákl. přenesená",N910,0)</f>
        <v>0</v>
      </c>
      <c r="BH910" s="275">
        <f>IF(U910="sníž. přenesená",N910,0)</f>
        <v>0</v>
      </c>
      <c r="BI910" s="275">
        <f>IF(U910="nulová",N910,0)</f>
        <v>0</v>
      </c>
      <c r="BJ910" s="150" t="s">
        <v>33</v>
      </c>
      <c r="BK910" s="275">
        <f>ROUND(L910*K910,2)</f>
        <v>0</v>
      </c>
      <c r="BL910" s="150" t="s">
        <v>232</v>
      </c>
      <c r="BM910" s="150" t="s">
        <v>1106</v>
      </c>
    </row>
    <row r="911" spans="2:65" s="162" customFormat="1" ht="31.5" customHeight="1" x14ac:dyDescent="0.3">
      <c r="B911" s="163"/>
      <c r="C911" s="264" t="s">
        <v>1107</v>
      </c>
      <c r="D911" s="264" t="s">
        <v>148</v>
      </c>
      <c r="E911" s="265" t="s">
        <v>1108</v>
      </c>
      <c r="F911" s="266" t="s">
        <v>1109</v>
      </c>
      <c r="G911" s="267"/>
      <c r="H911" s="267"/>
      <c r="I911" s="267"/>
      <c r="J911" s="268" t="s">
        <v>151</v>
      </c>
      <c r="K911" s="269">
        <v>52.426000000000002</v>
      </c>
      <c r="L911" s="339"/>
      <c r="M911" s="340"/>
      <c r="N911" s="270">
        <f>ROUND(L911*K911,2)</f>
        <v>0</v>
      </c>
      <c r="O911" s="267"/>
      <c r="P911" s="267"/>
      <c r="Q911" s="267"/>
      <c r="R911" s="168"/>
      <c r="T911" s="271" t="s">
        <v>3</v>
      </c>
      <c r="U911" s="272" t="s">
        <v>42</v>
      </c>
      <c r="V911" s="273">
        <v>0.36799999999999999</v>
      </c>
      <c r="W911" s="273">
        <f>V911*K911</f>
        <v>19.292767999999999</v>
      </c>
      <c r="X911" s="273">
        <v>0</v>
      </c>
      <c r="Y911" s="273">
        <f>X911*K911</f>
        <v>0</v>
      </c>
      <c r="Z911" s="273">
        <v>8.3169999999999994E-2</v>
      </c>
      <c r="AA911" s="274">
        <f>Z911*K911</f>
        <v>4.36027042</v>
      </c>
      <c r="AR911" s="150" t="s">
        <v>232</v>
      </c>
      <c r="AT911" s="150" t="s">
        <v>148</v>
      </c>
      <c r="AU911" s="150" t="s">
        <v>86</v>
      </c>
      <c r="AY911" s="150" t="s">
        <v>147</v>
      </c>
      <c r="BE911" s="275">
        <f>IF(U911="základní",N911,0)</f>
        <v>0</v>
      </c>
      <c r="BF911" s="275">
        <f>IF(U911="snížená",N911,0)</f>
        <v>0</v>
      </c>
      <c r="BG911" s="275">
        <f>IF(U911="zákl. přenesená",N911,0)</f>
        <v>0</v>
      </c>
      <c r="BH911" s="275">
        <f>IF(U911="sníž. přenesená",N911,0)</f>
        <v>0</v>
      </c>
      <c r="BI911" s="275">
        <f>IF(U911="nulová",N911,0)</f>
        <v>0</v>
      </c>
      <c r="BJ911" s="150" t="s">
        <v>33</v>
      </c>
      <c r="BK911" s="275">
        <f>ROUND(L911*K911,2)</f>
        <v>0</v>
      </c>
      <c r="BL911" s="150" t="s">
        <v>232</v>
      </c>
      <c r="BM911" s="150" t="s">
        <v>1110</v>
      </c>
    </row>
    <row r="912" spans="2:65" s="294" customFormat="1" ht="22.5" customHeight="1" x14ac:dyDescent="0.3">
      <c r="B912" s="287"/>
      <c r="C912" s="288"/>
      <c r="D912" s="288"/>
      <c r="E912" s="289" t="s">
        <v>3</v>
      </c>
      <c r="F912" s="321" t="s">
        <v>563</v>
      </c>
      <c r="G912" s="291"/>
      <c r="H912" s="291"/>
      <c r="I912" s="291"/>
      <c r="J912" s="288"/>
      <c r="K912" s="292">
        <v>36</v>
      </c>
      <c r="L912" s="288"/>
      <c r="M912" s="288"/>
      <c r="N912" s="288"/>
      <c r="O912" s="288"/>
      <c r="P912" s="288"/>
      <c r="Q912" s="288"/>
      <c r="R912" s="293"/>
      <c r="T912" s="295"/>
      <c r="U912" s="288"/>
      <c r="V912" s="288"/>
      <c r="W912" s="288"/>
      <c r="X912" s="288"/>
      <c r="Y912" s="288"/>
      <c r="Z912" s="288"/>
      <c r="AA912" s="296"/>
      <c r="AT912" s="297" t="s">
        <v>155</v>
      </c>
      <c r="AU912" s="297" t="s">
        <v>86</v>
      </c>
      <c r="AV912" s="294" t="s">
        <v>86</v>
      </c>
      <c r="AW912" s="294" t="s">
        <v>32</v>
      </c>
      <c r="AX912" s="294" t="s">
        <v>77</v>
      </c>
      <c r="AY912" s="297" t="s">
        <v>147</v>
      </c>
    </row>
    <row r="913" spans="2:65" s="294" customFormat="1" ht="22.5" customHeight="1" x14ac:dyDescent="0.3">
      <c r="B913" s="287"/>
      <c r="C913" s="288"/>
      <c r="D913" s="288"/>
      <c r="E913" s="289" t="s">
        <v>3</v>
      </c>
      <c r="F913" s="290" t="s">
        <v>564</v>
      </c>
      <c r="G913" s="291"/>
      <c r="H913" s="291"/>
      <c r="I913" s="291"/>
      <c r="J913" s="288"/>
      <c r="K913" s="292">
        <v>11.288</v>
      </c>
      <c r="L913" s="288"/>
      <c r="M913" s="288"/>
      <c r="N913" s="288"/>
      <c r="O913" s="288"/>
      <c r="P913" s="288"/>
      <c r="Q913" s="288"/>
      <c r="R913" s="293"/>
      <c r="T913" s="295"/>
      <c r="U913" s="288"/>
      <c r="V913" s="288"/>
      <c r="W913" s="288"/>
      <c r="X913" s="288"/>
      <c r="Y913" s="288"/>
      <c r="Z913" s="288"/>
      <c r="AA913" s="296"/>
      <c r="AT913" s="297" t="s">
        <v>155</v>
      </c>
      <c r="AU913" s="297" t="s">
        <v>86</v>
      </c>
      <c r="AV913" s="294" t="s">
        <v>86</v>
      </c>
      <c r="AW913" s="294" t="s">
        <v>32</v>
      </c>
      <c r="AX913" s="294" t="s">
        <v>77</v>
      </c>
      <c r="AY913" s="297" t="s">
        <v>147</v>
      </c>
    </row>
    <row r="914" spans="2:65" s="294" customFormat="1" ht="22.5" customHeight="1" x14ac:dyDescent="0.3">
      <c r="B914" s="287"/>
      <c r="C914" s="288"/>
      <c r="D914" s="288"/>
      <c r="E914" s="289" t="s">
        <v>3</v>
      </c>
      <c r="F914" s="290" t="s">
        <v>565</v>
      </c>
      <c r="G914" s="291"/>
      <c r="H914" s="291"/>
      <c r="I914" s="291"/>
      <c r="J914" s="288"/>
      <c r="K914" s="292">
        <v>5.1379999999999999</v>
      </c>
      <c r="L914" s="288"/>
      <c r="M914" s="288"/>
      <c r="N914" s="288"/>
      <c r="O914" s="288"/>
      <c r="P914" s="288"/>
      <c r="Q914" s="288"/>
      <c r="R914" s="293"/>
      <c r="T914" s="295"/>
      <c r="U914" s="288"/>
      <c r="V914" s="288"/>
      <c r="W914" s="288"/>
      <c r="X914" s="288"/>
      <c r="Y914" s="288"/>
      <c r="Z914" s="288"/>
      <c r="AA914" s="296"/>
      <c r="AT914" s="297" t="s">
        <v>155</v>
      </c>
      <c r="AU914" s="297" t="s">
        <v>86</v>
      </c>
      <c r="AV914" s="294" t="s">
        <v>86</v>
      </c>
      <c r="AW914" s="294" t="s">
        <v>32</v>
      </c>
      <c r="AX914" s="294" t="s">
        <v>77</v>
      </c>
      <c r="AY914" s="297" t="s">
        <v>147</v>
      </c>
    </row>
    <row r="915" spans="2:65" s="305" customFormat="1" ht="22.5" customHeight="1" x14ac:dyDescent="0.3">
      <c r="B915" s="298"/>
      <c r="C915" s="299"/>
      <c r="D915" s="299"/>
      <c r="E915" s="300" t="s">
        <v>3</v>
      </c>
      <c r="F915" s="301" t="s">
        <v>157</v>
      </c>
      <c r="G915" s="302"/>
      <c r="H915" s="302"/>
      <c r="I915" s="302"/>
      <c r="J915" s="299"/>
      <c r="K915" s="303">
        <v>52.426000000000002</v>
      </c>
      <c r="L915" s="299"/>
      <c r="M915" s="299"/>
      <c r="N915" s="299"/>
      <c r="O915" s="299"/>
      <c r="P915" s="299"/>
      <c r="Q915" s="299"/>
      <c r="R915" s="304"/>
      <c r="T915" s="306"/>
      <c r="U915" s="299"/>
      <c r="V915" s="299"/>
      <c r="W915" s="299"/>
      <c r="X915" s="299"/>
      <c r="Y915" s="299"/>
      <c r="Z915" s="299"/>
      <c r="AA915" s="307"/>
      <c r="AT915" s="308" t="s">
        <v>155</v>
      </c>
      <c r="AU915" s="308" t="s">
        <v>86</v>
      </c>
      <c r="AV915" s="305" t="s">
        <v>152</v>
      </c>
      <c r="AW915" s="305" t="s">
        <v>32</v>
      </c>
      <c r="AX915" s="305" t="s">
        <v>33</v>
      </c>
      <c r="AY915" s="308" t="s">
        <v>147</v>
      </c>
    </row>
    <row r="916" spans="2:65" s="162" customFormat="1" ht="31.5" customHeight="1" x14ac:dyDescent="0.3">
      <c r="B916" s="163"/>
      <c r="C916" s="264" t="s">
        <v>1111</v>
      </c>
      <c r="D916" s="264" t="s">
        <v>148</v>
      </c>
      <c r="E916" s="265" t="s">
        <v>1112</v>
      </c>
      <c r="F916" s="266" t="s">
        <v>1113</v>
      </c>
      <c r="G916" s="267"/>
      <c r="H916" s="267"/>
      <c r="I916" s="267"/>
      <c r="J916" s="268" t="s">
        <v>151</v>
      </c>
      <c r="K916" s="269">
        <v>52.426000000000002</v>
      </c>
      <c r="L916" s="339"/>
      <c r="M916" s="340"/>
      <c r="N916" s="270">
        <f>ROUND(L916*K916,2)</f>
        <v>0</v>
      </c>
      <c r="O916" s="267"/>
      <c r="P916" s="267"/>
      <c r="Q916" s="267"/>
      <c r="R916" s="168"/>
      <c r="T916" s="271" t="s">
        <v>3</v>
      </c>
      <c r="U916" s="272" t="s">
        <v>42</v>
      </c>
      <c r="V916" s="273">
        <v>0.61299999999999999</v>
      </c>
      <c r="W916" s="273">
        <f>V916*K916</f>
        <v>32.137138</v>
      </c>
      <c r="X916" s="273">
        <v>3.5000000000000001E-3</v>
      </c>
      <c r="Y916" s="273">
        <f>X916*K916</f>
        <v>0.18349100000000002</v>
      </c>
      <c r="Z916" s="273">
        <v>0</v>
      </c>
      <c r="AA916" s="274">
        <f>Z916*K916</f>
        <v>0</v>
      </c>
      <c r="AR916" s="150" t="s">
        <v>232</v>
      </c>
      <c r="AT916" s="150" t="s">
        <v>148</v>
      </c>
      <c r="AU916" s="150" t="s">
        <v>86</v>
      </c>
      <c r="AY916" s="150" t="s">
        <v>147</v>
      </c>
      <c r="BE916" s="275">
        <f>IF(U916="základní",N916,0)</f>
        <v>0</v>
      </c>
      <c r="BF916" s="275">
        <f>IF(U916="snížená",N916,0)</f>
        <v>0</v>
      </c>
      <c r="BG916" s="275">
        <f>IF(U916="zákl. přenesená",N916,0)</f>
        <v>0</v>
      </c>
      <c r="BH916" s="275">
        <f>IF(U916="sníž. přenesená",N916,0)</f>
        <v>0</v>
      </c>
      <c r="BI916" s="275">
        <f>IF(U916="nulová",N916,0)</f>
        <v>0</v>
      </c>
      <c r="BJ916" s="150" t="s">
        <v>33</v>
      </c>
      <c r="BK916" s="275">
        <f>ROUND(L916*K916,2)</f>
        <v>0</v>
      </c>
      <c r="BL916" s="150" t="s">
        <v>232</v>
      </c>
      <c r="BM916" s="150" t="s">
        <v>1114</v>
      </c>
    </row>
    <row r="917" spans="2:65" s="294" customFormat="1" ht="22.5" customHeight="1" x14ac:dyDescent="0.3">
      <c r="B917" s="287"/>
      <c r="C917" s="288"/>
      <c r="D917" s="288"/>
      <c r="E917" s="289" t="s">
        <v>3</v>
      </c>
      <c r="F917" s="321" t="s">
        <v>563</v>
      </c>
      <c r="G917" s="291"/>
      <c r="H917" s="291"/>
      <c r="I917" s="291"/>
      <c r="J917" s="288"/>
      <c r="K917" s="292">
        <v>36</v>
      </c>
      <c r="L917" s="288"/>
      <c r="M917" s="288"/>
      <c r="N917" s="288"/>
      <c r="O917" s="288"/>
      <c r="P917" s="288"/>
      <c r="Q917" s="288"/>
      <c r="R917" s="293"/>
      <c r="T917" s="295"/>
      <c r="U917" s="288"/>
      <c r="V917" s="288"/>
      <c r="W917" s="288"/>
      <c r="X917" s="288"/>
      <c r="Y917" s="288"/>
      <c r="Z917" s="288"/>
      <c r="AA917" s="296"/>
      <c r="AT917" s="297" t="s">
        <v>155</v>
      </c>
      <c r="AU917" s="297" t="s">
        <v>86</v>
      </c>
      <c r="AV917" s="294" t="s">
        <v>86</v>
      </c>
      <c r="AW917" s="294" t="s">
        <v>32</v>
      </c>
      <c r="AX917" s="294" t="s">
        <v>77</v>
      </c>
      <c r="AY917" s="297" t="s">
        <v>147</v>
      </c>
    </row>
    <row r="918" spans="2:65" s="294" customFormat="1" ht="22.5" customHeight="1" x14ac:dyDescent="0.3">
      <c r="B918" s="287"/>
      <c r="C918" s="288"/>
      <c r="D918" s="288"/>
      <c r="E918" s="289" t="s">
        <v>3</v>
      </c>
      <c r="F918" s="290" t="s">
        <v>564</v>
      </c>
      <c r="G918" s="291"/>
      <c r="H918" s="291"/>
      <c r="I918" s="291"/>
      <c r="J918" s="288"/>
      <c r="K918" s="292">
        <v>11.288</v>
      </c>
      <c r="L918" s="288"/>
      <c r="M918" s="288"/>
      <c r="N918" s="288"/>
      <c r="O918" s="288"/>
      <c r="P918" s="288"/>
      <c r="Q918" s="288"/>
      <c r="R918" s="293"/>
      <c r="T918" s="295"/>
      <c r="U918" s="288"/>
      <c r="V918" s="288"/>
      <c r="W918" s="288"/>
      <c r="X918" s="288"/>
      <c r="Y918" s="288"/>
      <c r="Z918" s="288"/>
      <c r="AA918" s="296"/>
      <c r="AT918" s="297" t="s">
        <v>155</v>
      </c>
      <c r="AU918" s="297" t="s">
        <v>86</v>
      </c>
      <c r="AV918" s="294" t="s">
        <v>86</v>
      </c>
      <c r="AW918" s="294" t="s">
        <v>32</v>
      </c>
      <c r="AX918" s="294" t="s">
        <v>77</v>
      </c>
      <c r="AY918" s="297" t="s">
        <v>147</v>
      </c>
    </row>
    <row r="919" spans="2:65" s="294" customFormat="1" ht="22.5" customHeight="1" x14ac:dyDescent="0.3">
      <c r="B919" s="287"/>
      <c r="C919" s="288"/>
      <c r="D919" s="288"/>
      <c r="E919" s="289" t="s">
        <v>3</v>
      </c>
      <c r="F919" s="290" t="s">
        <v>565</v>
      </c>
      <c r="G919" s="291"/>
      <c r="H919" s="291"/>
      <c r="I919" s="291"/>
      <c r="J919" s="288"/>
      <c r="K919" s="292">
        <v>5.1379999999999999</v>
      </c>
      <c r="L919" s="288"/>
      <c r="M919" s="288"/>
      <c r="N919" s="288"/>
      <c r="O919" s="288"/>
      <c r="P919" s="288"/>
      <c r="Q919" s="288"/>
      <c r="R919" s="293"/>
      <c r="T919" s="295"/>
      <c r="U919" s="288"/>
      <c r="V919" s="288"/>
      <c r="W919" s="288"/>
      <c r="X919" s="288"/>
      <c r="Y919" s="288"/>
      <c r="Z919" s="288"/>
      <c r="AA919" s="296"/>
      <c r="AT919" s="297" t="s">
        <v>155</v>
      </c>
      <c r="AU919" s="297" t="s">
        <v>86</v>
      </c>
      <c r="AV919" s="294" t="s">
        <v>86</v>
      </c>
      <c r="AW919" s="294" t="s">
        <v>32</v>
      </c>
      <c r="AX919" s="294" t="s">
        <v>77</v>
      </c>
      <c r="AY919" s="297" t="s">
        <v>147</v>
      </c>
    </row>
    <row r="920" spans="2:65" s="305" customFormat="1" ht="22.5" customHeight="1" x14ac:dyDescent="0.3">
      <c r="B920" s="298"/>
      <c r="C920" s="299"/>
      <c r="D920" s="299"/>
      <c r="E920" s="300" t="s">
        <v>3</v>
      </c>
      <c r="F920" s="301" t="s">
        <v>157</v>
      </c>
      <c r="G920" s="302"/>
      <c r="H920" s="302"/>
      <c r="I920" s="302"/>
      <c r="J920" s="299"/>
      <c r="K920" s="303">
        <v>52.426000000000002</v>
      </c>
      <c r="L920" s="299"/>
      <c r="M920" s="299"/>
      <c r="N920" s="299"/>
      <c r="O920" s="299"/>
      <c r="P920" s="299"/>
      <c r="Q920" s="299"/>
      <c r="R920" s="304"/>
      <c r="T920" s="306"/>
      <c r="U920" s="299"/>
      <c r="V920" s="299"/>
      <c r="W920" s="299"/>
      <c r="X920" s="299"/>
      <c r="Y920" s="299"/>
      <c r="Z920" s="299"/>
      <c r="AA920" s="307"/>
      <c r="AT920" s="308" t="s">
        <v>155</v>
      </c>
      <c r="AU920" s="308" t="s">
        <v>86</v>
      </c>
      <c r="AV920" s="305" t="s">
        <v>152</v>
      </c>
      <c r="AW920" s="305" t="s">
        <v>32</v>
      </c>
      <c r="AX920" s="305" t="s">
        <v>33</v>
      </c>
      <c r="AY920" s="308" t="s">
        <v>147</v>
      </c>
    </row>
    <row r="921" spans="2:65" s="162" customFormat="1" ht="31.5" customHeight="1" x14ac:dyDescent="0.3">
      <c r="B921" s="163"/>
      <c r="C921" s="322" t="s">
        <v>1115</v>
      </c>
      <c r="D921" s="322" t="s">
        <v>217</v>
      </c>
      <c r="E921" s="323" t="s">
        <v>1116</v>
      </c>
      <c r="F921" s="324" t="s">
        <v>1117</v>
      </c>
      <c r="G921" s="325"/>
      <c r="H921" s="325"/>
      <c r="I921" s="325"/>
      <c r="J921" s="326" t="s">
        <v>151</v>
      </c>
      <c r="K921" s="327">
        <v>57.668999999999997</v>
      </c>
      <c r="L921" s="341"/>
      <c r="M921" s="342"/>
      <c r="N921" s="328">
        <f>ROUND(L921*K921,2)</f>
        <v>0</v>
      </c>
      <c r="O921" s="267"/>
      <c r="P921" s="267"/>
      <c r="Q921" s="267"/>
      <c r="R921" s="168"/>
      <c r="T921" s="271" t="s">
        <v>3</v>
      </c>
      <c r="U921" s="272" t="s">
        <v>42</v>
      </c>
      <c r="V921" s="273">
        <v>0</v>
      </c>
      <c r="W921" s="273">
        <f>V921*K921</f>
        <v>0</v>
      </c>
      <c r="X921" s="273">
        <v>1.9199999999999998E-2</v>
      </c>
      <c r="Y921" s="273">
        <f>X921*K921</f>
        <v>1.1072447999999999</v>
      </c>
      <c r="Z921" s="273">
        <v>0</v>
      </c>
      <c r="AA921" s="274">
        <f>Z921*K921</f>
        <v>0</v>
      </c>
      <c r="AR921" s="150" t="s">
        <v>449</v>
      </c>
      <c r="AT921" s="150" t="s">
        <v>217</v>
      </c>
      <c r="AU921" s="150" t="s">
        <v>86</v>
      </c>
      <c r="AY921" s="150" t="s">
        <v>147</v>
      </c>
      <c r="BE921" s="275">
        <f>IF(U921="základní",N921,0)</f>
        <v>0</v>
      </c>
      <c r="BF921" s="275">
        <f>IF(U921="snížená",N921,0)</f>
        <v>0</v>
      </c>
      <c r="BG921" s="275">
        <f>IF(U921="zákl. přenesená",N921,0)</f>
        <v>0</v>
      </c>
      <c r="BH921" s="275">
        <f>IF(U921="sníž. přenesená",N921,0)</f>
        <v>0</v>
      </c>
      <c r="BI921" s="275">
        <f>IF(U921="nulová",N921,0)</f>
        <v>0</v>
      </c>
      <c r="BJ921" s="150" t="s">
        <v>33</v>
      </c>
      <c r="BK921" s="275">
        <f>ROUND(L921*K921,2)</f>
        <v>0</v>
      </c>
      <c r="BL921" s="150" t="s">
        <v>232</v>
      </c>
      <c r="BM921" s="150" t="s">
        <v>1118</v>
      </c>
    </row>
    <row r="922" spans="2:65" s="162" customFormat="1" ht="31.5" customHeight="1" x14ac:dyDescent="0.3">
      <c r="B922" s="163"/>
      <c r="C922" s="264" t="s">
        <v>1119</v>
      </c>
      <c r="D922" s="264" t="s">
        <v>148</v>
      </c>
      <c r="E922" s="265" t="s">
        <v>1120</v>
      </c>
      <c r="F922" s="266" t="s">
        <v>1121</v>
      </c>
      <c r="G922" s="267"/>
      <c r="H922" s="267"/>
      <c r="I922" s="267"/>
      <c r="J922" s="268" t="s">
        <v>151</v>
      </c>
      <c r="K922" s="269">
        <v>41.137999999999998</v>
      </c>
      <c r="L922" s="339"/>
      <c r="M922" s="340"/>
      <c r="N922" s="270">
        <f>ROUND(L922*K922,2)</f>
        <v>0</v>
      </c>
      <c r="O922" s="267"/>
      <c r="P922" s="267"/>
      <c r="Q922" s="267"/>
      <c r="R922" s="168"/>
      <c r="T922" s="271" t="s">
        <v>3</v>
      </c>
      <c r="U922" s="272" t="s">
        <v>42</v>
      </c>
      <c r="V922" s="273">
        <v>0.03</v>
      </c>
      <c r="W922" s="273">
        <f>V922*K922</f>
        <v>1.2341399999999998</v>
      </c>
      <c r="X922" s="273">
        <v>0</v>
      </c>
      <c r="Y922" s="273">
        <f>X922*K922</f>
        <v>0</v>
      </c>
      <c r="Z922" s="273">
        <v>0</v>
      </c>
      <c r="AA922" s="274">
        <f>Z922*K922</f>
        <v>0</v>
      </c>
      <c r="AR922" s="150" t="s">
        <v>232</v>
      </c>
      <c r="AT922" s="150" t="s">
        <v>148</v>
      </c>
      <c r="AU922" s="150" t="s">
        <v>86</v>
      </c>
      <c r="AY922" s="150" t="s">
        <v>147</v>
      </c>
      <c r="BE922" s="275">
        <f>IF(U922="základní",N922,0)</f>
        <v>0</v>
      </c>
      <c r="BF922" s="275">
        <f>IF(U922="snížená",N922,0)</f>
        <v>0</v>
      </c>
      <c r="BG922" s="275">
        <f>IF(U922="zákl. přenesená",N922,0)</f>
        <v>0</v>
      </c>
      <c r="BH922" s="275">
        <f>IF(U922="sníž. přenesená",N922,0)</f>
        <v>0</v>
      </c>
      <c r="BI922" s="275">
        <f>IF(U922="nulová",N922,0)</f>
        <v>0</v>
      </c>
      <c r="BJ922" s="150" t="s">
        <v>33</v>
      </c>
      <c r="BK922" s="275">
        <f>ROUND(L922*K922,2)</f>
        <v>0</v>
      </c>
      <c r="BL922" s="150" t="s">
        <v>232</v>
      </c>
      <c r="BM922" s="150" t="s">
        <v>1122</v>
      </c>
    </row>
    <row r="923" spans="2:65" s="294" customFormat="1" ht="22.5" customHeight="1" x14ac:dyDescent="0.3">
      <c r="B923" s="287"/>
      <c r="C923" s="288"/>
      <c r="D923" s="288"/>
      <c r="E923" s="289" t="s">
        <v>3</v>
      </c>
      <c r="F923" s="321" t="s">
        <v>563</v>
      </c>
      <c r="G923" s="291"/>
      <c r="H923" s="291"/>
      <c r="I923" s="291"/>
      <c r="J923" s="288"/>
      <c r="K923" s="292">
        <v>36</v>
      </c>
      <c r="L923" s="288"/>
      <c r="M923" s="288"/>
      <c r="N923" s="288"/>
      <c r="O923" s="288"/>
      <c r="P923" s="288"/>
      <c r="Q923" s="288"/>
      <c r="R923" s="293"/>
      <c r="T923" s="295"/>
      <c r="U923" s="288"/>
      <c r="V923" s="288"/>
      <c r="W923" s="288"/>
      <c r="X923" s="288"/>
      <c r="Y923" s="288"/>
      <c r="Z923" s="288"/>
      <c r="AA923" s="296"/>
      <c r="AT923" s="297" t="s">
        <v>155</v>
      </c>
      <c r="AU923" s="297" t="s">
        <v>86</v>
      </c>
      <c r="AV923" s="294" t="s">
        <v>86</v>
      </c>
      <c r="AW923" s="294" t="s">
        <v>32</v>
      </c>
      <c r="AX923" s="294" t="s">
        <v>77</v>
      </c>
      <c r="AY923" s="297" t="s">
        <v>147</v>
      </c>
    </row>
    <row r="924" spans="2:65" s="294" customFormat="1" ht="22.5" customHeight="1" x14ac:dyDescent="0.3">
      <c r="B924" s="287"/>
      <c r="C924" s="288"/>
      <c r="D924" s="288"/>
      <c r="E924" s="289" t="s">
        <v>3</v>
      </c>
      <c r="F924" s="290" t="s">
        <v>565</v>
      </c>
      <c r="G924" s="291"/>
      <c r="H924" s="291"/>
      <c r="I924" s="291"/>
      <c r="J924" s="288"/>
      <c r="K924" s="292">
        <v>5.1379999999999999</v>
      </c>
      <c r="L924" s="288"/>
      <c r="M924" s="288"/>
      <c r="N924" s="288"/>
      <c r="O924" s="288"/>
      <c r="P924" s="288"/>
      <c r="Q924" s="288"/>
      <c r="R924" s="293"/>
      <c r="T924" s="295"/>
      <c r="U924" s="288"/>
      <c r="V924" s="288"/>
      <c r="W924" s="288"/>
      <c r="X924" s="288"/>
      <c r="Y924" s="288"/>
      <c r="Z924" s="288"/>
      <c r="AA924" s="296"/>
      <c r="AT924" s="297" t="s">
        <v>155</v>
      </c>
      <c r="AU924" s="297" t="s">
        <v>86</v>
      </c>
      <c r="AV924" s="294" t="s">
        <v>86</v>
      </c>
      <c r="AW924" s="294" t="s">
        <v>32</v>
      </c>
      <c r="AX924" s="294" t="s">
        <v>77</v>
      </c>
      <c r="AY924" s="297" t="s">
        <v>147</v>
      </c>
    </row>
    <row r="925" spans="2:65" s="305" customFormat="1" ht="22.5" customHeight="1" x14ac:dyDescent="0.3">
      <c r="B925" s="298"/>
      <c r="C925" s="299"/>
      <c r="D925" s="299"/>
      <c r="E925" s="300" t="s">
        <v>3</v>
      </c>
      <c r="F925" s="301" t="s">
        <v>157</v>
      </c>
      <c r="G925" s="302"/>
      <c r="H925" s="302"/>
      <c r="I925" s="302"/>
      <c r="J925" s="299"/>
      <c r="K925" s="303">
        <v>41.137999999999998</v>
      </c>
      <c r="L925" s="299"/>
      <c r="M925" s="299"/>
      <c r="N925" s="299"/>
      <c r="O925" s="299"/>
      <c r="P925" s="299"/>
      <c r="Q925" s="299"/>
      <c r="R925" s="304"/>
      <c r="T925" s="306"/>
      <c r="U925" s="299"/>
      <c r="V925" s="299"/>
      <c r="W925" s="299"/>
      <c r="X925" s="299"/>
      <c r="Y925" s="299"/>
      <c r="Z925" s="299"/>
      <c r="AA925" s="307"/>
      <c r="AT925" s="308" t="s">
        <v>155</v>
      </c>
      <c r="AU925" s="308" t="s">
        <v>86</v>
      </c>
      <c r="AV925" s="305" t="s">
        <v>152</v>
      </c>
      <c r="AW925" s="305" t="s">
        <v>32</v>
      </c>
      <c r="AX925" s="305" t="s">
        <v>33</v>
      </c>
      <c r="AY925" s="308" t="s">
        <v>147</v>
      </c>
    </row>
    <row r="926" spans="2:65" s="162" customFormat="1" ht="31.5" customHeight="1" x14ac:dyDescent="0.3">
      <c r="B926" s="163"/>
      <c r="C926" s="264" t="s">
        <v>1123</v>
      </c>
      <c r="D926" s="264" t="s">
        <v>148</v>
      </c>
      <c r="E926" s="265" t="s">
        <v>1124</v>
      </c>
      <c r="F926" s="266" t="s">
        <v>1125</v>
      </c>
      <c r="G926" s="267"/>
      <c r="H926" s="267"/>
      <c r="I926" s="267"/>
      <c r="J926" s="268" t="s">
        <v>151</v>
      </c>
      <c r="K926" s="269">
        <v>52.426000000000002</v>
      </c>
      <c r="L926" s="339"/>
      <c r="M926" s="340"/>
      <c r="N926" s="270">
        <f t="shared" ref="N926:N934" si="10">ROUND(L926*K926,2)</f>
        <v>0</v>
      </c>
      <c r="O926" s="267"/>
      <c r="P926" s="267"/>
      <c r="Q926" s="267"/>
      <c r="R926" s="168"/>
      <c r="T926" s="271" t="s">
        <v>3</v>
      </c>
      <c r="U926" s="272" t="s">
        <v>42</v>
      </c>
      <c r="V926" s="273">
        <v>0.1</v>
      </c>
      <c r="W926" s="273">
        <f t="shared" ref="W926:W934" si="11">V926*K926</f>
        <v>5.2426000000000004</v>
      </c>
      <c r="X926" s="273">
        <v>0</v>
      </c>
      <c r="Y926" s="273">
        <f t="shared" ref="Y926:Y934" si="12">X926*K926</f>
        <v>0</v>
      </c>
      <c r="Z926" s="273">
        <v>0</v>
      </c>
      <c r="AA926" s="274">
        <f t="shared" ref="AA926:AA934" si="13">Z926*K926</f>
        <v>0</v>
      </c>
      <c r="AR926" s="150" t="s">
        <v>232</v>
      </c>
      <c r="AT926" s="150" t="s">
        <v>148</v>
      </c>
      <c r="AU926" s="150" t="s">
        <v>86</v>
      </c>
      <c r="AY926" s="150" t="s">
        <v>147</v>
      </c>
      <c r="BE926" s="275">
        <f t="shared" ref="BE926:BE934" si="14">IF(U926="základní",N926,0)</f>
        <v>0</v>
      </c>
      <c r="BF926" s="275">
        <f t="shared" ref="BF926:BF934" si="15">IF(U926="snížená",N926,0)</f>
        <v>0</v>
      </c>
      <c r="BG926" s="275">
        <f t="shared" ref="BG926:BG934" si="16">IF(U926="zákl. přenesená",N926,0)</f>
        <v>0</v>
      </c>
      <c r="BH926" s="275">
        <f t="shared" ref="BH926:BH934" si="17">IF(U926="sníž. přenesená",N926,0)</f>
        <v>0</v>
      </c>
      <c r="BI926" s="275">
        <f t="shared" ref="BI926:BI934" si="18">IF(U926="nulová",N926,0)</f>
        <v>0</v>
      </c>
      <c r="BJ926" s="150" t="s">
        <v>33</v>
      </c>
      <c r="BK926" s="275">
        <f t="shared" ref="BK926:BK934" si="19">ROUND(L926*K926,2)</f>
        <v>0</v>
      </c>
      <c r="BL926" s="150" t="s">
        <v>232</v>
      </c>
      <c r="BM926" s="150" t="s">
        <v>1126</v>
      </c>
    </row>
    <row r="927" spans="2:65" s="162" customFormat="1" ht="22.5" customHeight="1" x14ac:dyDescent="0.3">
      <c r="B927" s="163"/>
      <c r="C927" s="264" t="s">
        <v>1127</v>
      </c>
      <c r="D927" s="264" t="s">
        <v>148</v>
      </c>
      <c r="E927" s="265" t="s">
        <v>1128</v>
      </c>
      <c r="F927" s="266" t="s">
        <v>1129</v>
      </c>
      <c r="G927" s="267"/>
      <c r="H927" s="267"/>
      <c r="I927" s="267"/>
      <c r="J927" s="268" t="s">
        <v>151</v>
      </c>
      <c r="K927" s="269">
        <v>52.426000000000002</v>
      </c>
      <c r="L927" s="339"/>
      <c r="M927" s="340"/>
      <c r="N927" s="270">
        <f t="shared" si="10"/>
        <v>0</v>
      </c>
      <c r="O927" s="267"/>
      <c r="P927" s="267"/>
      <c r="Q927" s="267"/>
      <c r="R927" s="168"/>
      <c r="T927" s="271" t="s">
        <v>3</v>
      </c>
      <c r="U927" s="272" t="s">
        <v>42</v>
      </c>
      <c r="V927" s="273">
        <v>4.3999999999999997E-2</v>
      </c>
      <c r="W927" s="273">
        <f t="shared" si="11"/>
        <v>2.3067440000000001</v>
      </c>
      <c r="X927" s="273">
        <v>2.9999999999999997E-4</v>
      </c>
      <c r="Y927" s="273">
        <f t="shared" si="12"/>
        <v>1.57278E-2</v>
      </c>
      <c r="Z927" s="273">
        <v>0</v>
      </c>
      <c r="AA927" s="274">
        <f t="shared" si="13"/>
        <v>0</v>
      </c>
      <c r="AR927" s="150" t="s">
        <v>232</v>
      </c>
      <c r="AT927" s="150" t="s">
        <v>148</v>
      </c>
      <c r="AU927" s="150" t="s">
        <v>86</v>
      </c>
      <c r="AY927" s="150" t="s">
        <v>147</v>
      </c>
      <c r="BE927" s="275">
        <f t="shared" si="14"/>
        <v>0</v>
      </c>
      <c r="BF927" s="275">
        <f t="shared" si="15"/>
        <v>0</v>
      </c>
      <c r="BG927" s="275">
        <f t="shared" si="16"/>
        <v>0</v>
      </c>
      <c r="BH927" s="275">
        <f t="shared" si="17"/>
        <v>0</v>
      </c>
      <c r="BI927" s="275">
        <f t="shared" si="18"/>
        <v>0</v>
      </c>
      <c r="BJ927" s="150" t="s">
        <v>33</v>
      </c>
      <c r="BK927" s="275">
        <f t="shared" si="19"/>
        <v>0</v>
      </c>
      <c r="BL927" s="150" t="s">
        <v>232</v>
      </c>
      <c r="BM927" s="150" t="s">
        <v>1130</v>
      </c>
    </row>
    <row r="928" spans="2:65" s="162" customFormat="1" ht="22.5" customHeight="1" x14ac:dyDescent="0.3">
      <c r="B928" s="163"/>
      <c r="C928" s="264" t="s">
        <v>1131</v>
      </c>
      <c r="D928" s="264" t="s">
        <v>148</v>
      </c>
      <c r="E928" s="265" t="s">
        <v>1132</v>
      </c>
      <c r="F928" s="266" t="s">
        <v>1133</v>
      </c>
      <c r="G928" s="267"/>
      <c r="H928" s="267"/>
      <c r="I928" s="267"/>
      <c r="J928" s="268" t="s">
        <v>271</v>
      </c>
      <c r="K928" s="269">
        <v>47.5</v>
      </c>
      <c r="L928" s="339"/>
      <c r="M928" s="340"/>
      <c r="N928" s="270">
        <f t="shared" si="10"/>
        <v>0</v>
      </c>
      <c r="O928" s="267"/>
      <c r="P928" s="267"/>
      <c r="Q928" s="267"/>
      <c r="R928" s="168"/>
      <c r="T928" s="271" t="s">
        <v>3</v>
      </c>
      <c r="U928" s="272" t="s">
        <v>42</v>
      </c>
      <c r="V928" s="273">
        <v>0.05</v>
      </c>
      <c r="W928" s="273">
        <f t="shared" si="11"/>
        <v>2.375</v>
      </c>
      <c r="X928" s="273">
        <v>3.0000000000000001E-5</v>
      </c>
      <c r="Y928" s="273">
        <f t="shared" si="12"/>
        <v>1.4250000000000001E-3</v>
      </c>
      <c r="Z928" s="273">
        <v>0</v>
      </c>
      <c r="AA928" s="274">
        <f t="shared" si="13"/>
        <v>0</v>
      </c>
      <c r="AR928" s="150" t="s">
        <v>232</v>
      </c>
      <c r="AT928" s="150" t="s">
        <v>148</v>
      </c>
      <c r="AU928" s="150" t="s">
        <v>86</v>
      </c>
      <c r="AY928" s="150" t="s">
        <v>147</v>
      </c>
      <c r="BE928" s="275">
        <f t="shared" si="14"/>
        <v>0</v>
      </c>
      <c r="BF928" s="275">
        <f t="shared" si="15"/>
        <v>0</v>
      </c>
      <c r="BG928" s="275">
        <f t="shared" si="16"/>
        <v>0</v>
      </c>
      <c r="BH928" s="275">
        <f t="shared" si="17"/>
        <v>0</v>
      </c>
      <c r="BI928" s="275">
        <f t="shared" si="18"/>
        <v>0</v>
      </c>
      <c r="BJ928" s="150" t="s">
        <v>33</v>
      </c>
      <c r="BK928" s="275">
        <f t="shared" si="19"/>
        <v>0</v>
      </c>
      <c r="BL928" s="150" t="s">
        <v>232</v>
      </c>
      <c r="BM928" s="150" t="s">
        <v>1134</v>
      </c>
    </row>
    <row r="929" spans="2:65" s="162" customFormat="1" ht="22.5" customHeight="1" x14ac:dyDescent="0.3">
      <c r="B929" s="163"/>
      <c r="C929" s="264" t="s">
        <v>1135</v>
      </c>
      <c r="D929" s="264" t="s">
        <v>148</v>
      </c>
      <c r="E929" s="265" t="s">
        <v>1136</v>
      </c>
      <c r="F929" s="266" t="s">
        <v>1137</v>
      </c>
      <c r="G929" s="267"/>
      <c r="H929" s="267"/>
      <c r="I929" s="267"/>
      <c r="J929" s="268" t="s">
        <v>586</v>
      </c>
      <c r="K929" s="269">
        <v>500</v>
      </c>
      <c r="L929" s="339"/>
      <c r="M929" s="340"/>
      <c r="N929" s="270">
        <f t="shared" si="10"/>
        <v>0</v>
      </c>
      <c r="O929" s="267"/>
      <c r="P929" s="267"/>
      <c r="Q929" s="267"/>
      <c r="R929" s="168"/>
      <c r="T929" s="271" t="s">
        <v>3</v>
      </c>
      <c r="U929" s="272" t="s">
        <v>42</v>
      </c>
      <c r="V929" s="273">
        <v>3.7999999999999999E-2</v>
      </c>
      <c r="W929" s="273">
        <f t="shared" si="11"/>
        <v>19</v>
      </c>
      <c r="X929" s="273">
        <v>0</v>
      </c>
      <c r="Y929" s="273">
        <f t="shared" si="12"/>
        <v>0</v>
      </c>
      <c r="Z929" s="273">
        <v>0</v>
      </c>
      <c r="AA929" s="274">
        <f t="shared" si="13"/>
        <v>0</v>
      </c>
      <c r="AR929" s="150" t="s">
        <v>232</v>
      </c>
      <c r="AT929" s="150" t="s">
        <v>148</v>
      </c>
      <c r="AU929" s="150" t="s">
        <v>86</v>
      </c>
      <c r="AY929" s="150" t="s">
        <v>147</v>
      </c>
      <c r="BE929" s="275">
        <f t="shared" si="14"/>
        <v>0</v>
      </c>
      <c r="BF929" s="275">
        <f t="shared" si="15"/>
        <v>0</v>
      </c>
      <c r="BG929" s="275">
        <f t="shared" si="16"/>
        <v>0</v>
      </c>
      <c r="BH929" s="275">
        <f t="shared" si="17"/>
        <v>0</v>
      </c>
      <c r="BI929" s="275">
        <f t="shared" si="18"/>
        <v>0</v>
      </c>
      <c r="BJ929" s="150" t="s">
        <v>33</v>
      </c>
      <c r="BK929" s="275">
        <f t="shared" si="19"/>
        <v>0</v>
      </c>
      <c r="BL929" s="150" t="s">
        <v>232</v>
      </c>
      <c r="BM929" s="150" t="s">
        <v>1138</v>
      </c>
    </row>
    <row r="930" spans="2:65" s="162" customFormat="1" ht="31.5" customHeight="1" x14ac:dyDescent="0.3">
      <c r="B930" s="163"/>
      <c r="C930" s="264" t="s">
        <v>1139</v>
      </c>
      <c r="D930" s="264" t="s">
        <v>148</v>
      </c>
      <c r="E930" s="265" t="s">
        <v>1140</v>
      </c>
      <c r="F930" s="266" t="s">
        <v>1141</v>
      </c>
      <c r="G930" s="267"/>
      <c r="H930" s="267"/>
      <c r="I930" s="267"/>
      <c r="J930" s="268" t="s">
        <v>151</v>
      </c>
      <c r="K930" s="269">
        <v>52.426000000000002</v>
      </c>
      <c r="L930" s="339"/>
      <c r="M930" s="340"/>
      <c r="N930" s="270">
        <f t="shared" si="10"/>
        <v>0</v>
      </c>
      <c r="O930" s="267"/>
      <c r="P930" s="267"/>
      <c r="Q930" s="267"/>
      <c r="R930" s="168"/>
      <c r="T930" s="271" t="s">
        <v>3</v>
      </c>
      <c r="U930" s="272" t="s">
        <v>42</v>
      </c>
      <c r="V930" s="273">
        <v>0.125</v>
      </c>
      <c r="W930" s="273">
        <f t="shared" si="11"/>
        <v>6.5532500000000002</v>
      </c>
      <c r="X930" s="273">
        <v>4.6299999999999996E-3</v>
      </c>
      <c r="Y930" s="273">
        <f t="shared" si="12"/>
        <v>0.24273238</v>
      </c>
      <c r="Z930" s="273">
        <v>0</v>
      </c>
      <c r="AA930" s="274">
        <f t="shared" si="13"/>
        <v>0</v>
      </c>
      <c r="AR930" s="150" t="s">
        <v>232</v>
      </c>
      <c r="AT930" s="150" t="s">
        <v>148</v>
      </c>
      <c r="AU930" s="150" t="s">
        <v>86</v>
      </c>
      <c r="AY930" s="150" t="s">
        <v>147</v>
      </c>
      <c r="BE930" s="275">
        <f t="shared" si="14"/>
        <v>0</v>
      </c>
      <c r="BF930" s="275">
        <f t="shared" si="15"/>
        <v>0</v>
      </c>
      <c r="BG930" s="275">
        <f t="shared" si="16"/>
        <v>0</v>
      </c>
      <c r="BH930" s="275">
        <f t="shared" si="17"/>
        <v>0</v>
      </c>
      <c r="BI930" s="275">
        <f t="shared" si="18"/>
        <v>0</v>
      </c>
      <c r="BJ930" s="150" t="s">
        <v>33</v>
      </c>
      <c r="BK930" s="275">
        <f t="shared" si="19"/>
        <v>0</v>
      </c>
      <c r="BL930" s="150" t="s">
        <v>232</v>
      </c>
      <c r="BM930" s="150" t="s">
        <v>1142</v>
      </c>
    </row>
    <row r="931" spans="2:65" s="162" customFormat="1" ht="31.5" customHeight="1" x14ac:dyDescent="0.3">
      <c r="B931" s="163"/>
      <c r="C931" s="264" t="s">
        <v>1143</v>
      </c>
      <c r="D931" s="264" t="s">
        <v>148</v>
      </c>
      <c r="E931" s="265" t="s">
        <v>1144</v>
      </c>
      <c r="F931" s="266" t="s">
        <v>1145</v>
      </c>
      <c r="G931" s="267"/>
      <c r="H931" s="267"/>
      <c r="I931" s="267"/>
      <c r="J931" s="268" t="s">
        <v>586</v>
      </c>
      <c r="K931" s="269">
        <v>4</v>
      </c>
      <c r="L931" s="339"/>
      <c r="M931" s="340"/>
      <c r="N931" s="270">
        <f t="shared" si="10"/>
        <v>0</v>
      </c>
      <c r="O931" s="267"/>
      <c r="P931" s="267"/>
      <c r="Q931" s="267"/>
      <c r="R931" s="168"/>
      <c r="T931" s="271" t="s">
        <v>3</v>
      </c>
      <c r="U931" s="272" t="s">
        <v>42</v>
      </c>
      <c r="V931" s="273">
        <v>3.5000000000000003E-2</v>
      </c>
      <c r="W931" s="273">
        <f t="shared" si="11"/>
        <v>0.14000000000000001</v>
      </c>
      <c r="X931" s="273">
        <v>1.8000000000000001E-4</v>
      </c>
      <c r="Y931" s="273">
        <f t="shared" si="12"/>
        <v>7.2000000000000005E-4</v>
      </c>
      <c r="Z931" s="273">
        <v>0</v>
      </c>
      <c r="AA931" s="274">
        <f t="shared" si="13"/>
        <v>0</v>
      </c>
      <c r="AR931" s="150" t="s">
        <v>232</v>
      </c>
      <c r="AT931" s="150" t="s">
        <v>148</v>
      </c>
      <c r="AU931" s="150" t="s">
        <v>86</v>
      </c>
      <c r="AY931" s="150" t="s">
        <v>147</v>
      </c>
      <c r="BE931" s="275">
        <f t="shared" si="14"/>
        <v>0</v>
      </c>
      <c r="BF931" s="275">
        <f t="shared" si="15"/>
        <v>0</v>
      </c>
      <c r="BG931" s="275">
        <f t="shared" si="16"/>
        <v>0</v>
      </c>
      <c r="BH931" s="275">
        <f t="shared" si="17"/>
        <v>0</v>
      </c>
      <c r="BI931" s="275">
        <f t="shared" si="18"/>
        <v>0</v>
      </c>
      <c r="BJ931" s="150" t="s">
        <v>33</v>
      </c>
      <c r="BK931" s="275">
        <f t="shared" si="19"/>
        <v>0</v>
      </c>
      <c r="BL931" s="150" t="s">
        <v>232</v>
      </c>
      <c r="BM931" s="150" t="s">
        <v>1146</v>
      </c>
    </row>
    <row r="932" spans="2:65" s="162" customFormat="1" ht="31.5" customHeight="1" x14ac:dyDescent="0.3">
      <c r="B932" s="163"/>
      <c r="C932" s="264" t="s">
        <v>1147</v>
      </c>
      <c r="D932" s="264" t="s">
        <v>148</v>
      </c>
      <c r="E932" s="265" t="s">
        <v>1148</v>
      </c>
      <c r="F932" s="266" t="s">
        <v>1149</v>
      </c>
      <c r="G932" s="267"/>
      <c r="H932" s="267"/>
      <c r="I932" s="267"/>
      <c r="J932" s="268" t="s">
        <v>586</v>
      </c>
      <c r="K932" s="269">
        <v>2</v>
      </c>
      <c r="L932" s="339"/>
      <c r="M932" s="340"/>
      <c r="N932" s="270">
        <f t="shared" si="10"/>
        <v>0</v>
      </c>
      <c r="O932" s="267"/>
      <c r="P932" s="267"/>
      <c r="Q932" s="267"/>
      <c r="R932" s="168"/>
      <c r="T932" s="271" t="s">
        <v>3</v>
      </c>
      <c r="U932" s="272" t="s">
        <v>42</v>
      </c>
      <c r="V932" s="273">
        <v>3.5000000000000003E-2</v>
      </c>
      <c r="W932" s="273">
        <f t="shared" si="11"/>
        <v>7.0000000000000007E-2</v>
      </c>
      <c r="X932" s="273">
        <v>1.8000000000000001E-4</v>
      </c>
      <c r="Y932" s="273">
        <f t="shared" si="12"/>
        <v>3.6000000000000002E-4</v>
      </c>
      <c r="Z932" s="273">
        <v>0</v>
      </c>
      <c r="AA932" s="274">
        <f t="shared" si="13"/>
        <v>0</v>
      </c>
      <c r="AR932" s="150" t="s">
        <v>232</v>
      </c>
      <c r="AT932" s="150" t="s">
        <v>148</v>
      </c>
      <c r="AU932" s="150" t="s">
        <v>86</v>
      </c>
      <c r="AY932" s="150" t="s">
        <v>147</v>
      </c>
      <c r="BE932" s="275">
        <f t="shared" si="14"/>
        <v>0</v>
      </c>
      <c r="BF932" s="275">
        <f t="shared" si="15"/>
        <v>0</v>
      </c>
      <c r="BG932" s="275">
        <f t="shared" si="16"/>
        <v>0</v>
      </c>
      <c r="BH932" s="275">
        <f t="shared" si="17"/>
        <v>0</v>
      </c>
      <c r="BI932" s="275">
        <f t="shared" si="18"/>
        <v>0</v>
      </c>
      <c r="BJ932" s="150" t="s">
        <v>33</v>
      </c>
      <c r="BK932" s="275">
        <f t="shared" si="19"/>
        <v>0</v>
      </c>
      <c r="BL932" s="150" t="s">
        <v>232</v>
      </c>
      <c r="BM932" s="150" t="s">
        <v>1150</v>
      </c>
    </row>
    <row r="933" spans="2:65" s="162" customFormat="1" ht="22.5" customHeight="1" x14ac:dyDescent="0.3">
      <c r="B933" s="163"/>
      <c r="C933" s="264" t="s">
        <v>1151</v>
      </c>
      <c r="D933" s="264" t="s">
        <v>148</v>
      </c>
      <c r="E933" s="265" t="s">
        <v>1152</v>
      </c>
      <c r="F933" s="266" t="s">
        <v>1153</v>
      </c>
      <c r="G933" s="267"/>
      <c r="H933" s="267"/>
      <c r="I933" s="267"/>
      <c r="J933" s="268" t="s">
        <v>586</v>
      </c>
      <c r="K933" s="269">
        <v>2</v>
      </c>
      <c r="L933" s="339"/>
      <c r="M933" s="340"/>
      <c r="N933" s="270">
        <f t="shared" si="10"/>
        <v>0</v>
      </c>
      <c r="O933" s="267"/>
      <c r="P933" s="267"/>
      <c r="Q933" s="267"/>
      <c r="R933" s="168"/>
      <c r="T933" s="271" t="s">
        <v>3</v>
      </c>
      <c r="U933" s="272" t="s">
        <v>42</v>
      </c>
      <c r="V933" s="273">
        <v>0.13</v>
      </c>
      <c r="W933" s="273">
        <f t="shared" si="11"/>
        <v>0.26</v>
      </c>
      <c r="X933" s="273">
        <v>1.8000000000000001E-4</v>
      </c>
      <c r="Y933" s="273">
        <f t="shared" si="12"/>
        <v>3.6000000000000002E-4</v>
      </c>
      <c r="Z933" s="273">
        <v>0</v>
      </c>
      <c r="AA933" s="274">
        <f t="shared" si="13"/>
        <v>0</v>
      </c>
      <c r="AR933" s="150" t="s">
        <v>232</v>
      </c>
      <c r="AT933" s="150" t="s">
        <v>148</v>
      </c>
      <c r="AU933" s="150" t="s">
        <v>86</v>
      </c>
      <c r="AY933" s="150" t="s">
        <v>147</v>
      </c>
      <c r="BE933" s="275">
        <f t="shared" si="14"/>
        <v>0</v>
      </c>
      <c r="BF933" s="275">
        <f t="shared" si="15"/>
        <v>0</v>
      </c>
      <c r="BG933" s="275">
        <f t="shared" si="16"/>
        <v>0</v>
      </c>
      <c r="BH933" s="275">
        <f t="shared" si="17"/>
        <v>0</v>
      </c>
      <c r="BI933" s="275">
        <f t="shared" si="18"/>
        <v>0</v>
      </c>
      <c r="BJ933" s="150" t="s">
        <v>33</v>
      </c>
      <c r="BK933" s="275">
        <f t="shared" si="19"/>
        <v>0</v>
      </c>
      <c r="BL933" s="150" t="s">
        <v>232</v>
      </c>
      <c r="BM933" s="150" t="s">
        <v>1154</v>
      </c>
    </row>
    <row r="934" spans="2:65" s="162" customFormat="1" ht="31.5" customHeight="1" x14ac:dyDescent="0.3">
      <c r="B934" s="163"/>
      <c r="C934" s="264" t="s">
        <v>1155</v>
      </c>
      <c r="D934" s="264" t="s">
        <v>148</v>
      </c>
      <c r="E934" s="265" t="s">
        <v>1156</v>
      </c>
      <c r="F934" s="266" t="s">
        <v>1157</v>
      </c>
      <c r="G934" s="267"/>
      <c r="H934" s="267"/>
      <c r="I934" s="267"/>
      <c r="J934" s="268" t="s">
        <v>271</v>
      </c>
      <c r="K934" s="269">
        <v>47.5</v>
      </c>
      <c r="L934" s="339"/>
      <c r="M934" s="340"/>
      <c r="N934" s="270">
        <f t="shared" si="10"/>
        <v>0</v>
      </c>
      <c r="O934" s="267"/>
      <c r="P934" s="267"/>
      <c r="Q934" s="267"/>
      <c r="R934" s="168"/>
      <c r="T934" s="271" t="s">
        <v>3</v>
      </c>
      <c r="U934" s="272" t="s">
        <v>42</v>
      </c>
      <c r="V934" s="273">
        <v>0.06</v>
      </c>
      <c r="W934" s="273">
        <f t="shared" si="11"/>
        <v>2.85</v>
      </c>
      <c r="X934" s="273">
        <v>5.1999999999999995E-4</v>
      </c>
      <c r="Y934" s="273">
        <f t="shared" si="12"/>
        <v>2.4699999999999996E-2</v>
      </c>
      <c r="Z934" s="273">
        <v>0</v>
      </c>
      <c r="AA934" s="274">
        <f t="shared" si="13"/>
        <v>0</v>
      </c>
      <c r="AR934" s="150" t="s">
        <v>232</v>
      </c>
      <c r="AT934" s="150" t="s">
        <v>148</v>
      </c>
      <c r="AU934" s="150" t="s">
        <v>86</v>
      </c>
      <c r="AY934" s="150" t="s">
        <v>147</v>
      </c>
      <c r="BE934" s="275">
        <f t="shared" si="14"/>
        <v>0</v>
      </c>
      <c r="BF934" s="275">
        <f t="shared" si="15"/>
        <v>0</v>
      </c>
      <c r="BG934" s="275">
        <f t="shared" si="16"/>
        <v>0</v>
      </c>
      <c r="BH934" s="275">
        <f t="shared" si="17"/>
        <v>0</v>
      </c>
      <c r="BI934" s="275">
        <f t="shared" si="18"/>
        <v>0</v>
      </c>
      <c r="BJ934" s="150" t="s">
        <v>33</v>
      </c>
      <c r="BK934" s="275">
        <f t="shared" si="19"/>
        <v>0</v>
      </c>
      <c r="BL934" s="150" t="s">
        <v>232</v>
      </c>
      <c r="BM934" s="150" t="s">
        <v>1158</v>
      </c>
    </row>
    <row r="935" spans="2:65" s="294" customFormat="1" ht="22.5" customHeight="1" x14ac:dyDescent="0.3">
      <c r="B935" s="287"/>
      <c r="C935" s="288"/>
      <c r="D935" s="288"/>
      <c r="E935" s="289" t="s">
        <v>3</v>
      </c>
      <c r="F935" s="321" t="s">
        <v>1096</v>
      </c>
      <c r="G935" s="291"/>
      <c r="H935" s="291"/>
      <c r="I935" s="291"/>
      <c r="J935" s="288"/>
      <c r="K935" s="292">
        <v>30</v>
      </c>
      <c r="L935" s="288"/>
      <c r="M935" s="288"/>
      <c r="N935" s="288"/>
      <c r="O935" s="288"/>
      <c r="P935" s="288"/>
      <c r="Q935" s="288"/>
      <c r="R935" s="293"/>
      <c r="T935" s="295"/>
      <c r="U935" s="288"/>
      <c r="V935" s="288"/>
      <c r="W935" s="288"/>
      <c r="X935" s="288"/>
      <c r="Y935" s="288"/>
      <c r="Z935" s="288"/>
      <c r="AA935" s="296"/>
      <c r="AT935" s="297" t="s">
        <v>155</v>
      </c>
      <c r="AU935" s="297" t="s">
        <v>86</v>
      </c>
      <c r="AV935" s="294" t="s">
        <v>86</v>
      </c>
      <c r="AW935" s="294" t="s">
        <v>32</v>
      </c>
      <c r="AX935" s="294" t="s">
        <v>77</v>
      </c>
      <c r="AY935" s="297" t="s">
        <v>147</v>
      </c>
    </row>
    <row r="936" spans="2:65" s="294" customFormat="1" ht="22.5" customHeight="1" x14ac:dyDescent="0.3">
      <c r="B936" s="287"/>
      <c r="C936" s="288"/>
      <c r="D936" s="288"/>
      <c r="E936" s="289" t="s">
        <v>3</v>
      </c>
      <c r="F936" s="290" t="s">
        <v>1159</v>
      </c>
      <c r="G936" s="291"/>
      <c r="H936" s="291"/>
      <c r="I936" s="291"/>
      <c r="J936" s="288"/>
      <c r="K936" s="292">
        <v>7.05</v>
      </c>
      <c r="L936" s="288"/>
      <c r="M936" s="288"/>
      <c r="N936" s="288"/>
      <c r="O936" s="288"/>
      <c r="P936" s="288"/>
      <c r="Q936" s="288"/>
      <c r="R936" s="293"/>
      <c r="T936" s="295"/>
      <c r="U936" s="288"/>
      <c r="V936" s="288"/>
      <c r="W936" s="288"/>
      <c r="X936" s="288"/>
      <c r="Y936" s="288"/>
      <c r="Z936" s="288"/>
      <c r="AA936" s="296"/>
      <c r="AT936" s="297" t="s">
        <v>155</v>
      </c>
      <c r="AU936" s="297" t="s">
        <v>86</v>
      </c>
      <c r="AV936" s="294" t="s">
        <v>86</v>
      </c>
      <c r="AW936" s="294" t="s">
        <v>32</v>
      </c>
      <c r="AX936" s="294" t="s">
        <v>77</v>
      </c>
      <c r="AY936" s="297" t="s">
        <v>147</v>
      </c>
    </row>
    <row r="937" spans="2:65" s="294" customFormat="1" ht="22.5" customHeight="1" x14ac:dyDescent="0.3">
      <c r="B937" s="287"/>
      <c r="C937" s="288"/>
      <c r="D937" s="288"/>
      <c r="E937" s="289" t="s">
        <v>3</v>
      </c>
      <c r="F937" s="290" t="s">
        <v>1098</v>
      </c>
      <c r="G937" s="291"/>
      <c r="H937" s="291"/>
      <c r="I937" s="291"/>
      <c r="J937" s="288"/>
      <c r="K937" s="292">
        <v>10.45</v>
      </c>
      <c r="L937" s="288"/>
      <c r="M937" s="288"/>
      <c r="N937" s="288"/>
      <c r="O937" s="288"/>
      <c r="P937" s="288"/>
      <c r="Q937" s="288"/>
      <c r="R937" s="293"/>
      <c r="T937" s="295"/>
      <c r="U937" s="288"/>
      <c r="V937" s="288"/>
      <c r="W937" s="288"/>
      <c r="X937" s="288"/>
      <c r="Y937" s="288"/>
      <c r="Z937" s="288"/>
      <c r="AA937" s="296"/>
      <c r="AT937" s="297" t="s">
        <v>155</v>
      </c>
      <c r="AU937" s="297" t="s">
        <v>86</v>
      </c>
      <c r="AV937" s="294" t="s">
        <v>86</v>
      </c>
      <c r="AW937" s="294" t="s">
        <v>32</v>
      </c>
      <c r="AX937" s="294" t="s">
        <v>77</v>
      </c>
      <c r="AY937" s="297" t="s">
        <v>147</v>
      </c>
    </row>
    <row r="938" spans="2:65" s="305" customFormat="1" ht="22.5" customHeight="1" x14ac:dyDescent="0.3">
      <c r="B938" s="298"/>
      <c r="C938" s="299"/>
      <c r="D938" s="299"/>
      <c r="E938" s="300" t="s">
        <v>3</v>
      </c>
      <c r="F938" s="301" t="s">
        <v>157</v>
      </c>
      <c r="G938" s="302"/>
      <c r="H938" s="302"/>
      <c r="I938" s="302"/>
      <c r="J938" s="299"/>
      <c r="K938" s="303">
        <v>47.5</v>
      </c>
      <c r="L938" s="299"/>
      <c r="M938" s="299"/>
      <c r="N938" s="299"/>
      <c r="O938" s="299"/>
      <c r="P938" s="299"/>
      <c r="Q938" s="299"/>
      <c r="R938" s="304"/>
      <c r="T938" s="306"/>
      <c r="U938" s="299"/>
      <c r="V938" s="299"/>
      <c r="W938" s="299"/>
      <c r="X938" s="299"/>
      <c r="Y938" s="299"/>
      <c r="Z938" s="299"/>
      <c r="AA938" s="307"/>
      <c r="AT938" s="308" t="s">
        <v>155</v>
      </c>
      <c r="AU938" s="308" t="s">
        <v>86</v>
      </c>
      <c r="AV938" s="305" t="s">
        <v>152</v>
      </c>
      <c r="AW938" s="305" t="s">
        <v>32</v>
      </c>
      <c r="AX938" s="305" t="s">
        <v>33</v>
      </c>
      <c r="AY938" s="308" t="s">
        <v>147</v>
      </c>
    </row>
    <row r="939" spans="2:65" s="162" customFormat="1" ht="31.5" customHeight="1" x14ac:dyDescent="0.3">
      <c r="B939" s="163"/>
      <c r="C939" s="264" t="s">
        <v>1160</v>
      </c>
      <c r="D939" s="264" t="s">
        <v>148</v>
      </c>
      <c r="E939" s="265" t="s">
        <v>1161</v>
      </c>
      <c r="F939" s="266" t="s">
        <v>1162</v>
      </c>
      <c r="G939" s="267"/>
      <c r="H939" s="267"/>
      <c r="I939" s="267"/>
      <c r="J939" s="268" t="s">
        <v>271</v>
      </c>
      <c r="K939" s="269">
        <v>68.349999999999994</v>
      </c>
      <c r="L939" s="339"/>
      <c r="M939" s="340"/>
      <c r="N939" s="270">
        <f>ROUND(L939*K939,2)</f>
        <v>0</v>
      </c>
      <c r="O939" s="267"/>
      <c r="P939" s="267"/>
      <c r="Q939" s="267"/>
      <c r="R939" s="168"/>
      <c r="T939" s="271" t="s">
        <v>3</v>
      </c>
      <c r="U939" s="272" t="s">
        <v>42</v>
      </c>
      <c r="V939" s="273">
        <v>6.5000000000000002E-2</v>
      </c>
      <c r="W939" s="273">
        <f>V939*K939</f>
        <v>4.4427500000000002</v>
      </c>
      <c r="X939" s="273">
        <v>5.2999999999999998E-4</v>
      </c>
      <c r="Y939" s="273">
        <f>X939*K939</f>
        <v>3.6225499999999994E-2</v>
      </c>
      <c r="Z939" s="273">
        <v>0</v>
      </c>
      <c r="AA939" s="274">
        <f>Z939*K939</f>
        <v>0</v>
      </c>
      <c r="AR939" s="150" t="s">
        <v>232</v>
      </c>
      <c r="AT939" s="150" t="s">
        <v>148</v>
      </c>
      <c r="AU939" s="150" t="s">
        <v>86</v>
      </c>
      <c r="AY939" s="150" t="s">
        <v>147</v>
      </c>
      <c r="BE939" s="275">
        <f>IF(U939="základní",N939,0)</f>
        <v>0</v>
      </c>
      <c r="BF939" s="275">
        <f>IF(U939="snížená",N939,0)</f>
        <v>0</v>
      </c>
      <c r="BG939" s="275">
        <f>IF(U939="zákl. přenesená",N939,0)</f>
        <v>0</v>
      </c>
      <c r="BH939" s="275">
        <f>IF(U939="sníž. přenesená",N939,0)</f>
        <v>0</v>
      </c>
      <c r="BI939" s="275">
        <f>IF(U939="nulová",N939,0)</f>
        <v>0</v>
      </c>
      <c r="BJ939" s="150" t="s">
        <v>33</v>
      </c>
      <c r="BK939" s="275">
        <f>ROUND(L939*K939,2)</f>
        <v>0</v>
      </c>
      <c r="BL939" s="150" t="s">
        <v>232</v>
      </c>
      <c r="BM939" s="150" t="s">
        <v>1163</v>
      </c>
    </row>
    <row r="940" spans="2:65" s="294" customFormat="1" ht="22.5" customHeight="1" x14ac:dyDescent="0.3">
      <c r="B940" s="287"/>
      <c r="C940" s="288"/>
      <c r="D940" s="288"/>
      <c r="E940" s="289" t="s">
        <v>3</v>
      </c>
      <c r="F940" s="321" t="s">
        <v>900</v>
      </c>
      <c r="G940" s="291"/>
      <c r="H940" s="291"/>
      <c r="I940" s="291"/>
      <c r="J940" s="288"/>
      <c r="K940" s="292">
        <v>58.8</v>
      </c>
      <c r="L940" s="288"/>
      <c r="M940" s="288"/>
      <c r="N940" s="288"/>
      <c r="O940" s="288"/>
      <c r="P940" s="288"/>
      <c r="Q940" s="288"/>
      <c r="R940" s="293"/>
      <c r="T940" s="295"/>
      <c r="U940" s="288"/>
      <c r="V940" s="288"/>
      <c r="W940" s="288"/>
      <c r="X940" s="288"/>
      <c r="Y940" s="288"/>
      <c r="Z940" s="288"/>
      <c r="AA940" s="296"/>
      <c r="AT940" s="297" t="s">
        <v>155</v>
      </c>
      <c r="AU940" s="297" t="s">
        <v>86</v>
      </c>
      <c r="AV940" s="294" t="s">
        <v>86</v>
      </c>
      <c r="AW940" s="294" t="s">
        <v>32</v>
      </c>
      <c r="AX940" s="294" t="s">
        <v>77</v>
      </c>
      <c r="AY940" s="297" t="s">
        <v>147</v>
      </c>
    </row>
    <row r="941" spans="2:65" s="294" customFormat="1" ht="22.5" customHeight="1" x14ac:dyDescent="0.3">
      <c r="B941" s="287"/>
      <c r="C941" s="288"/>
      <c r="D941" s="288"/>
      <c r="E941" s="289" t="s">
        <v>3</v>
      </c>
      <c r="F941" s="290" t="s">
        <v>1164</v>
      </c>
      <c r="G941" s="291"/>
      <c r="H941" s="291"/>
      <c r="I941" s="291"/>
      <c r="J941" s="288"/>
      <c r="K941" s="292">
        <v>9.5500000000000007</v>
      </c>
      <c r="L941" s="288"/>
      <c r="M941" s="288"/>
      <c r="N941" s="288"/>
      <c r="O941" s="288"/>
      <c r="P941" s="288"/>
      <c r="Q941" s="288"/>
      <c r="R941" s="293"/>
      <c r="T941" s="295"/>
      <c r="U941" s="288"/>
      <c r="V941" s="288"/>
      <c r="W941" s="288"/>
      <c r="X941" s="288"/>
      <c r="Y941" s="288"/>
      <c r="Z941" s="288"/>
      <c r="AA941" s="296"/>
      <c r="AT941" s="297" t="s">
        <v>155</v>
      </c>
      <c r="AU941" s="297" t="s">
        <v>86</v>
      </c>
      <c r="AV941" s="294" t="s">
        <v>86</v>
      </c>
      <c r="AW941" s="294" t="s">
        <v>32</v>
      </c>
      <c r="AX941" s="294" t="s">
        <v>77</v>
      </c>
      <c r="AY941" s="297" t="s">
        <v>147</v>
      </c>
    </row>
    <row r="942" spans="2:65" s="305" customFormat="1" ht="22.5" customHeight="1" x14ac:dyDescent="0.3">
      <c r="B942" s="298"/>
      <c r="C942" s="299"/>
      <c r="D942" s="299"/>
      <c r="E942" s="300" t="s">
        <v>3</v>
      </c>
      <c r="F942" s="301" t="s">
        <v>157</v>
      </c>
      <c r="G942" s="302"/>
      <c r="H942" s="302"/>
      <c r="I942" s="302"/>
      <c r="J942" s="299"/>
      <c r="K942" s="303">
        <v>68.349999999999994</v>
      </c>
      <c r="L942" s="299"/>
      <c r="M942" s="299"/>
      <c r="N942" s="299"/>
      <c r="O942" s="299"/>
      <c r="P942" s="299"/>
      <c r="Q942" s="299"/>
      <c r="R942" s="304"/>
      <c r="T942" s="306"/>
      <c r="U942" s="299"/>
      <c r="V942" s="299"/>
      <c r="W942" s="299"/>
      <c r="X942" s="299"/>
      <c r="Y942" s="299"/>
      <c r="Z942" s="299"/>
      <c r="AA942" s="307"/>
      <c r="AT942" s="308" t="s">
        <v>155</v>
      </c>
      <c r="AU942" s="308" t="s">
        <v>86</v>
      </c>
      <c r="AV942" s="305" t="s">
        <v>152</v>
      </c>
      <c r="AW942" s="305" t="s">
        <v>32</v>
      </c>
      <c r="AX942" s="305" t="s">
        <v>33</v>
      </c>
      <c r="AY942" s="308" t="s">
        <v>147</v>
      </c>
    </row>
    <row r="943" spans="2:65" s="162" customFormat="1" ht="31.5" customHeight="1" x14ac:dyDescent="0.3">
      <c r="B943" s="163"/>
      <c r="C943" s="264" t="s">
        <v>1165</v>
      </c>
      <c r="D943" s="264" t="s">
        <v>148</v>
      </c>
      <c r="E943" s="265" t="s">
        <v>1166</v>
      </c>
      <c r="F943" s="266" t="s">
        <v>1167</v>
      </c>
      <c r="G943" s="267"/>
      <c r="H943" s="267"/>
      <c r="I943" s="267"/>
      <c r="J943" s="268" t="s">
        <v>586</v>
      </c>
      <c r="K943" s="269">
        <v>2</v>
      </c>
      <c r="L943" s="339"/>
      <c r="M943" s="340"/>
      <c r="N943" s="270">
        <f>ROUND(L943*K943,2)</f>
        <v>0</v>
      </c>
      <c r="O943" s="267"/>
      <c r="P943" s="267"/>
      <c r="Q943" s="267"/>
      <c r="R943" s="168"/>
      <c r="T943" s="271" t="s">
        <v>3</v>
      </c>
      <c r="U943" s="272" t="s">
        <v>42</v>
      </c>
      <c r="V943" s="273">
        <v>6.5000000000000002E-2</v>
      </c>
      <c r="W943" s="273">
        <f>V943*K943</f>
        <v>0.13</v>
      </c>
      <c r="X943" s="273">
        <v>0</v>
      </c>
      <c r="Y943" s="273">
        <f>X943*K943</f>
        <v>0</v>
      </c>
      <c r="Z943" s="273">
        <v>0</v>
      </c>
      <c r="AA943" s="274">
        <f>Z943*K943</f>
        <v>0</v>
      </c>
      <c r="AR943" s="150" t="s">
        <v>232</v>
      </c>
      <c r="AT943" s="150" t="s">
        <v>148</v>
      </c>
      <c r="AU943" s="150" t="s">
        <v>86</v>
      </c>
      <c r="AY943" s="150" t="s">
        <v>147</v>
      </c>
      <c r="BE943" s="275">
        <f>IF(U943="základní",N943,0)</f>
        <v>0</v>
      </c>
      <c r="BF943" s="275">
        <f>IF(U943="snížená",N943,0)</f>
        <v>0</v>
      </c>
      <c r="BG943" s="275">
        <f>IF(U943="zákl. přenesená",N943,0)</f>
        <v>0</v>
      </c>
      <c r="BH943" s="275">
        <f>IF(U943="sníž. přenesená",N943,0)</f>
        <v>0</v>
      </c>
      <c r="BI943" s="275">
        <f>IF(U943="nulová",N943,0)</f>
        <v>0</v>
      </c>
      <c r="BJ943" s="150" t="s">
        <v>33</v>
      </c>
      <c r="BK943" s="275">
        <f>ROUND(L943*K943,2)</f>
        <v>0</v>
      </c>
      <c r="BL943" s="150" t="s">
        <v>232</v>
      </c>
      <c r="BM943" s="150" t="s">
        <v>1168</v>
      </c>
    </row>
    <row r="944" spans="2:65" s="294" customFormat="1" ht="22.5" customHeight="1" x14ac:dyDescent="0.3">
      <c r="B944" s="287"/>
      <c r="C944" s="288"/>
      <c r="D944" s="288"/>
      <c r="E944" s="289" t="s">
        <v>3</v>
      </c>
      <c r="F944" s="321" t="s">
        <v>1169</v>
      </c>
      <c r="G944" s="291"/>
      <c r="H944" s="291"/>
      <c r="I944" s="291"/>
      <c r="J944" s="288"/>
      <c r="K944" s="292">
        <v>2</v>
      </c>
      <c r="L944" s="288"/>
      <c r="M944" s="288"/>
      <c r="N944" s="288"/>
      <c r="O944" s="288"/>
      <c r="P944" s="288"/>
      <c r="Q944" s="288"/>
      <c r="R944" s="293"/>
      <c r="T944" s="295"/>
      <c r="U944" s="288"/>
      <c r="V944" s="288"/>
      <c r="W944" s="288"/>
      <c r="X944" s="288"/>
      <c r="Y944" s="288"/>
      <c r="Z944" s="288"/>
      <c r="AA944" s="296"/>
      <c r="AT944" s="297" t="s">
        <v>155</v>
      </c>
      <c r="AU944" s="297" t="s">
        <v>86</v>
      </c>
      <c r="AV944" s="294" t="s">
        <v>86</v>
      </c>
      <c r="AW944" s="294" t="s">
        <v>32</v>
      </c>
      <c r="AX944" s="294" t="s">
        <v>33</v>
      </c>
      <c r="AY944" s="297" t="s">
        <v>147</v>
      </c>
    </row>
    <row r="945" spans="2:65" s="162" customFormat="1" ht="31.5" customHeight="1" x14ac:dyDescent="0.3">
      <c r="B945" s="163"/>
      <c r="C945" s="322" t="s">
        <v>1170</v>
      </c>
      <c r="D945" s="322" t="s">
        <v>217</v>
      </c>
      <c r="E945" s="323" t="s">
        <v>1171</v>
      </c>
      <c r="F945" s="324" t="s">
        <v>1172</v>
      </c>
      <c r="G945" s="325"/>
      <c r="H945" s="325"/>
      <c r="I945" s="325"/>
      <c r="J945" s="326" t="s">
        <v>586</v>
      </c>
      <c r="K945" s="327">
        <v>2</v>
      </c>
      <c r="L945" s="341"/>
      <c r="M945" s="342"/>
      <c r="N945" s="328">
        <f>ROUND(L945*K945,2)</f>
        <v>0</v>
      </c>
      <c r="O945" s="267"/>
      <c r="P945" s="267"/>
      <c r="Q945" s="267"/>
      <c r="R945" s="168"/>
      <c r="T945" s="271" t="s">
        <v>3</v>
      </c>
      <c r="U945" s="272" t="s">
        <v>42</v>
      </c>
      <c r="V945" s="273">
        <v>0</v>
      </c>
      <c r="W945" s="273">
        <f>V945*K945</f>
        <v>0</v>
      </c>
      <c r="X945" s="273">
        <v>5.5000000000000003E-4</v>
      </c>
      <c r="Y945" s="273">
        <f>X945*K945</f>
        <v>1.1000000000000001E-3</v>
      </c>
      <c r="Z945" s="273">
        <v>0</v>
      </c>
      <c r="AA945" s="274">
        <f>Z945*K945</f>
        <v>0</v>
      </c>
      <c r="AR945" s="150" t="s">
        <v>449</v>
      </c>
      <c r="AT945" s="150" t="s">
        <v>217</v>
      </c>
      <c r="AU945" s="150" t="s">
        <v>86</v>
      </c>
      <c r="AY945" s="150" t="s">
        <v>147</v>
      </c>
      <c r="BE945" s="275">
        <f>IF(U945="základní",N945,0)</f>
        <v>0</v>
      </c>
      <c r="BF945" s="275">
        <f>IF(U945="snížená",N945,0)</f>
        <v>0</v>
      </c>
      <c r="BG945" s="275">
        <f>IF(U945="zákl. přenesená",N945,0)</f>
        <v>0</v>
      </c>
      <c r="BH945" s="275">
        <f>IF(U945="sníž. přenesená",N945,0)</f>
        <v>0</v>
      </c>
      <c r="BI945" s="275">
        <f>IF(U945="nulová",N945,0)</f>
        <v>0</v>
      </c>
      <c r="BJ945" s="150" t="s">
        <v>33</v>
      </c>
      <c r="BK945" s="275">
        <f>ROUND(L945*K945,2)</f>
        <v>0</v>
      </c>
      <c r="BL945" s="150" t="s">
        <v>232</v>
      </c>
      <c r="BM945" s="150" t="s">
        <v>1173</v>
      </c>
    </row>
    <row r="946" spans="2:65" s="162" customFormat="1" ht="31.5" customHeight="1" x14ac:dyDescent="0.3">
      <c r="B946" s="163"/>
      <c r="C946" s="264" t="s">
        <v>1174</v>
      </c>
      <c r="D946" s="264" t="s">
        <v>148</v>
      </c>
      <c r="E946" s="265" t="s">
        <v>1175</v>
      </c>
      <c r="F946" s="266" t="s">
        <v>1176</v>
      </c>
      <c r="G946" s="267"/>
      <c r="H946" s="267"/>
      <c r="I946" s="267"/>
      <c r="J946" s="268" t="s">
        <v>151</v>
      </c>
      <c r="K946" s="269">
        <v>52.426000000000002</v>
      </c>
      <c r="L946" s="339"/>
      <c r="M946" s="340"/>
      <c r="N946" s="270">
        <f>ROUND(L946*K946,2)</f>
        <v>0</v>
      </c>
      <c r="O946" s="267"/>
      <c r="P946" s="267"/>
      <c r="Q946" s="267"/>
      <c r="R946" s="168"/>
      <c r="T946" s="271" t="s">
        <v>3</v>
      </c>
      <c r="U946" s="272" t="s">
        <v>42</v>
      </c>
      <c r="V946" s="273">
        <v>0.3</v>
      </c>
      <c r="W946" s="273">
        <f>V946*K946</f>
        <v>15.7278</v>
      </c>
      <c r="X946" s="273">
        <v>7.1500000000000001E-3</v>
      </c>
      <c r="Y946" s="273">
        <f>X946*K946</f>
        <v>0.37484590000000001</v>
      </c>
      <c r="Z946" s="273">
        <v>0</v>
      </c>
      <c r="AA946" s="274">
        <f>Z946*K946</f>
        <v>0</v>
      </c>
      <c r="AR946" s="150" t="s">
        <v>232</v>
      </c>
      <c r="AT946" s="150" t="s">
        <v>148</v>
      </c>
      <c r="AU946" s="150" t="s">
        <v>86</v>
      </c>
      <c r="AY946" s="150" t="s">
        <v>147</v>
      </c>
      <c r="BE946" s="275">
        <f>IF(U946="základní",N946,0)</f>
        <v>0</v>
      </c>
      <c r="BF946" s="275">
        <f>IF(U946="snížená",N946,0)</f>
        <v>0</v>
      </c>
      <c r="BG946" s="275">
        <f>IF(U946="zákl. přenesená",N946,0)</f>
        <v>0</v>
      </c>
      <c r="BH946" s="275">
        <f>IF(U946="sníž. přenesená",N946,0)</f>
        <v>0</v>
      </c>
      <c r="BI946" s="275">
        <f>IF(U946="nulová",N946,0)</f>
        <v>0</v>
      </c>
      <c r="BJ946" s="150" t="s">
        <v>33</v>
      </c>
      <c r="BK946" s="275">
        <f>ROUND(L946*K946,2)</f>
        <v>0</v>
      </c>
      <c r="BL946" s="150" t="s">
        <v>232</v>
      </c>
      <c r="BM946" s="150" t="s">
        <v>1177</v>
      </c>
    </row>
    <row r="947" spans="2:65" s="162" customFormat="1" ht="31.5" customHeight="1" x14ac:dyDescent="0.3">
      <c r="B947" s="163"/>
      <c r="C947" s="264" t="s">
        <v>1178</v>
      </c>
      <c r="D947" s="264" t="s">
        <v>148</v>
      </c>
      <c r="E947" s="265" t="s">
        <v>1179</v>
      </c>
      <c r="F947" s="266" t="s">
        <v>1180</v>
      </c>
      <c r="G947" s="267"/>
      <c r="H947" s="267"/>
      <c r="I947" s="267"/>
      <c r="J947" s="268" t="s">
        <v>771</v>
      </c>
      <c r="K947" s="269">
        <v>2.0790000000000002</v>
      </c>
      <c r="L947" s="339"/>
      <c r="M947" s="340"/>
      <c r="N947" s="270">
        <f>ROUND(L947*K947,2)</f>
        <v>0</v>
      </c>
      <c r="O947" s="267"/>
      <c r="P947" s="267"/>
      <c r="Q947" s="267"/>
      <c r="R947" s="168"/>
      <c r="T947" s="271" t="s">
        <v>3</v>
      </c>
      <c r="U947" s="272" t="s">
        <v>42</v>
      </c>
      <c r="V947" s="273">
        <v>1.3049999999999999</v>
      </c>
      <c r="W947" s="273">
        <f>V947*K947</f>
        <v>2.713095</v>
      </c>
      <c r="X947" s="273">
        <v>0</v>
      </c>
      <c r="Y947" s="273">
        <f>X947*K947</f>
        <v>0</v>
      </c>
      <c r="Z947" s="273">
        <v>0</v>
      </c>
      <c r="AA947" s="274">
        <f>Z947*K947</f>
        <v>0</v>
      </c>
      <c r="AR947" s="150" t="s">
        <v>232</v>
      </c>
      <c r="AT947" s="150" t="s">
        <v>148</v>
      </c>
      <c r="AU947" s="150" t="s">
        <v>86</v>
      </c>
      <c r="AY947" s="150" t="s">
        <v>147</v>
      </c>
      <c r="BE947" s="275">
        <f>IF(U947="základní",N947,0)</f>
        <v>0</v>
      </c>
      <c r="BF947" s="275">
        <f>IF(U947="snížená",N947,0)</f>
        <v>0</v>
      </c>
      <c r="BG947" s="275">
        <f>IF(U947="zákl. přenesená",N947,0)</f>
        <v>0</v>
      </c>
      <c r="BH947" s="275">
        <f>IF(U947="sníž. přenesená",N947,0)</f>
        <v>0</v>
      </c>
      <c r="BI947" s="275">
        <f>IF(U947="nulová",N947,0)</f>
        <v>0</v>
      </c>
      <c r="BJ947" s="150" t="s">
        <v>33</v>
      </c>
      <c r="BK947" s="275">
        <f>ROUND(L947*K947,2)</f>
        <v>0</v>
      </c>
      <c r="BL947" s="150" t="s">
        <v>232</v>
      </c>
      <c r="BM947" s="150" t="s">
        <v>1181</v>
      </c>
    </row>
    <row r="948" spans="2:65" s="162" customFormat="1" ht="31.5" customHeight="1" x14ac:dyDescent="0.3">
      <c r="B948" s="163"/>
      <c r="C948" s="264" t="s">
        <v>1182</v>
      </c>
      <c r="D948" s="264" t="s">
        <v>148</v>
      </c>
      <c r="E948" s="265" t="s">
        <v>1183</v>
      </c>
      <c r="F948" s="266" t="s">
        <v>1184</v>
      </c>
      <c r="G948" s="267"/>
      <c r="H948" s="267"/>
      <c r="I948" s="267"/>
      <c r="J948" s="268" t="s">
        <v>771</v>
      </c>
      <c r="K948" s="269">
        <v>2.0790000000000002</v>
      </c>
      <c r="L948" s="339"/>
      <c r="M948" s="340"/>
      <c r="N948" s="270">
        <f>ROUND(L948*K948,2)</f>
        <v>0</v>
      </c>
      <c r="O948" s="267"/>
      <c r="P948" s="267"/>
      <c r="Q948" s="267"/>
      <c r="R948" s="168"/>
      <c r="T948" s="271" t="s">
        <v>3</v>
      </c>
      <c r="U948" s="272" t="s">
        <v>42</v>
      </c>
      <c r="V948" s="273">
        <v>0.45400000000000001</v>
      </c>
      <c r="W948" s="273">
        <f>V948*K948</f>
        <v>0.94386600000000009</v>
      </c>
      <c r="X948" s="273">
        <v>0</v>
      </c>
      <c r="Y948" s="273">
        <f>X948*K948</f>
        <v>0</v>
      </c>
      <c r="Z948" s="273">
        <v>0</v>
      </c>
      <c r="AA948" s="274">
        <f>Z948*K948</f>
        <v>0</v>
      </c>
      <c r="AR948" s="150" t="s">
        <v>232</v>
      </c>
      <c r="AT948" s="150" t="s">
        <v>148</v>
      </c>
      <c r="AU948" s="150" t="s">
        <v>86</v>
      </c>
      <c r="AY948" s="150" t="s">
        <v>147</v>
      </c>
      <c r="BE948" s="275">
        <f>IF(U948="základní",N948,0)</f>
        <v>0</v>
      </c>
      <c r="BF948" s="275">
        <f>IF(U948="snížená",N948,0)</f>
        <v>0</v>
      </c>
      <c r="BG948" s="275">
        <f>IF(U948="zákl. přenesená",N948,0)</f>
        <v>0</v>
      </c>
      <c r="BH948" s="275">
        <f>IF(U948="sníž. přenesená",N948,0)</f>
        <v>0</v>
      </c>
      <c r="BI948" s="275">
        <f>IF(U948="nulová",N948,0)</f>
        <v>0</v>
      </c>
      <c r="BJ948" s="150" t="s">
        <v>33</v>
      </c>
      <c r="BK948" s="275">
        <f>ROUND(L948*K948,2)</f>
        <v>0</v>
      </c>
      <c r="BL948" s="150" t="s">
        <v>232</v>
      </c>
      <c r="BM948" s="150" t="s">
        <v>1185</v>
      </c>
    </row>
    <row r="949" spans="2:65" s="254" customFormat="1" ht="29.85" customHeight="1" x14ac:dyDescent="0.3">
      <c r="B949" s="249"/>
      <c r="C949" s="250"/>
      <c r="D949" s="261" t="s">
        <v>129</v>
      </c>
      <c r="E949" s="261"/>
      <c r="F949" s="261"/>
      <c r="G949" s="261"/>
      <c r="H949" s="261"/>
      <c r="I949" s="261"/>
      <c r="J949" s="261"/>
      <c r="K949" s="261"/>
      <c r="L949" s="261"/>
      <c r="M949" s="261"/>
      <c r="N949" s="332">
        <f>BK949</f>
        <v>0</v>
      </c>
      <c r="O949" s="333"/>
      <c r="P949" s="333"/>
      <c r="Q949" s="333"/>
      <c r="R949" s="253"/>
      <c r="T949" s="255"/>
      <c r="U949" s="250"/>
      <c r="V949" s="250"/>
      <c r="W949" s="256">
        <f>SUM(W950:W968)</f>
        <v>123.45038999999998</v>
      </c>
      <c r="X949" s="250"/>
      <c r="Y949" s="256">
        <f>SUM(Y950:Y968)</f>
        <v>0</v>
      </c>
      <c r="Z949" s="250"/>
      <c r="AA949" s="257">
        <f>SUM(AA950:AA968)</f>
        <v>30.3517683</v>
      </c>
      <c r="AR949" s="258" t="s">
        <v>86</v>
      </c>
      <c r="AT949" s="259" t="s">
        <v>76</v>
      </c>
      <c r="AU949" s="259" t="s">
        <v>33</v>
      </c>
      <c r="AY949" s="258" t="s">
        <v>147</v>
      </c>
      <c r="BK949" s="260">
        <f>SUM(BK950:BK968)</f>
        <v>0</v>
      </c>
    </row>
    <row r="950" spans="2:65" s="162" customFormat="1" ht="31.5" customHeight="1" x14ac:dyDescent="0.3">
      <c r="B950" s="163"/>
      <c r="C950" s="264" t="s">
        <v>1186</v>
      </c>
      <c r="D950" s="264" t="s">
        <v>148</v>
      </c>
      <c r="E950" s="265" t="s">
        <v>1187</v>
      </c>
      <c r="F950" s="266" t="s">
        <v>1188</v>
      </c>
      <c r="G950" s="267"/>
      <c r="H950" s="267"/>
      <c r="I950" s="267"/>
      <c r="J950" s="268" t="s">
        <v>151</v>
      </c>
      <c r="K950" s="269">
        <v>425.69099999999997</v>
      </c>
      <c r="L950" s="339"/>
      <c r="M950" s="340"/>
      <c r="N950" s="270">
        <f>ROUND(L950*K950,2)</f>
        <v>0</v>
      </c>
      <c r="O950" s="267"/>
      <c r="P950" s="267"/>
      <c r="Q950" s="267"/>
      <c r="R950" s="168"/>
      <c r="T950" s="271" t="s">
        <v>3</v>
      </c>
      <c r="U950" s="272" t="s">
        <v>42</v>
      </c>
      <c r="V950" s="273">
        <v>0.28999999999999998</v>
      </c>
      <c r="W950" s="273">
        <f>V950*K950</f>
        <v>123.45038999999998</v>
      </c>
      <c r="X950" s="273">
        <v>0</v>
      </c>
      <c r="Y950" s="273">
        <f>X950*K950</f>
        <v>0</v>
      </c>
      <c r="Z950" s="273">
        <v>7.1300000000000002E-2</v>
      </c>
      <c r="AA950" s="274">
        <f>Z950*K950</f>
        <v>30.3517683</v>
      </c>
      <c r="AR950" s="150" t="s">
        <v>232</v>
      </c>
      <c r="AT950" s="150" t="s">
        <v>148</v>
      </c>
      <c r="AU950" s="150" t="s">
        <v>86</v>
      </c>
      <c r="AY950" s="150" t="s">
        <v>147</v>
      </c>
      <c r="BE950" s="275">
        <f>IF(U950="základní",N950,0)</f>
        <v>0</v>
      </c>
      <c r="BF950" s="275">
        <f>IF(U950="snížená",N950,0)</f>
        <v>0</v>
      </c>
      <c r="BG950" s="275">
        <f>IF(U950="zákl. přenesená",N950,0)</f>
        <v>0</v>
      </c>
      <c r="BH950" s="275">
        <f>IF(U950="sníž. přenesená",N950,0)</f>
        <v>0</v>
      </c>
      <c r="BI950" s="275">
        <f>IF(U950="nulová",N950,0)</f>
        <v>0</v>
      </c>
      <c r="BJ950" s="150" t="s">
        <v>33</v>
      </c>
      <c r="BK950" s="275">
        <f>ROUND(L950*K950,2)</f>
        <v>0</v>
      </c>
      <c r="BL950" s="150" t="s">
        <v>232</v>
      </c>
      <c r="BM950" s="150" t="s">
        <v>1189</v>
      </c>
    </row>
    <row r="951" spans="2:65" s="294" customFormat="1" ht="22.5" customHeight="1" x14ac:dyDescent="0.3">
      <c r="B951" s="287"/>
      <c r="C951" s="288"/>
      <c r="D951" s="288"/>
      <c r="E951" s="289" t="s">
        <v>3</v>
      </c>
      <c r="F951" s="321" t="s">
        <v>467</v>
      </c>
      <c r="G951" s="291"/>
      <c r="H951" s="291"/>
      <c r="I951" s="291"/>
      <c r="J951" s="288"/>
      <c r="K951" s="292">
        <v>38.862000000000002</v>
      </c>
      <c r="L951" s="288"/>
      <c r="M951" s="288"/>
      <c r="N951" s="288"/>
      <c r="O951" s="288"/>
      <c r="P951" s="288"/>
      <c r="Q951" s="288"/>
      <c r="R951" s="293"/>
      <c r="T951" s="295"/>
      <c r="U951" s="288"/>
      <c r="V951" s="288"/>
      <c r="W951" s="288"/>
      <c r="X951" s="288"/>
      <c r="Y951" s="288"/>
      <c r="Z951" s="288"/>
      <c r="AA951" s="296"/>
      <c r="AT951" s="297" t="s">
        <v>155</v>
      </c>
      <c r="AU951" s="297" t="s">
        <v>86</v>
      </c>
      <c r="AV951" s="294" t="s">
        <v>86</v>
      </c>
      <c r="AW951" s="294" t="s">
        <v>32</v>
      </c>
      <c r="AX951" s="294" t="s">
        <v>77</v>
      </c>
      <c r="AY951" s="297" t="s">
        <v>147</v>
      </c>
    </row>
    <row r="952" spans="2:65" s="294" customFormat="1" ht="22.5" customHeight="1" x14ac:dyDescent="0.3">
      <c r="B952" s="287"/>
      <c r="C952" s="288"/>
      <c r="D952" s="288"/>
      <c r="E952" s="289" t="s">
        <v>3</v>
      </c>
      <c r="F952" s="290" t="s">
        <v>468</v>
      </c>
      <c r="G952" s="291"/>
      <c r="H952" s="291"/>
      <c r="I952" s="291"/>
      <c r="J952" s="288"/>
      <c r="K952" s="292">
        <v>7.7830000000000004</v>
      </c>
      <c r="L952" s="288"/>
      <c r="M952" s="288"/>
      <c r="N952" s="288"/>
      <c r="O952" s="288"/>
      <c r="P952" s="288"/>
      <c r="Q952" s="288"/>
      <c r="R952" s="293"/>
      <c r="T952" s="295"/>
      <c r="U952" s="288"/>
      <c r="V952" s="288"/>
      <c r="W952" s="288"/>
      <c r="X952" s="288"/>
      <c r="Y952" s="288"/>
      <c r="Z952" s="288"/>
      <c r="AA952" s="296"/>
      <c r="AT952" s="297" t="s">
        <v>155</v>
      </c>
      <c r="AU952" s="297" t="s">
        <v>86</v>
      </c>
      <c r="AV952" s="294" t="s">
        <v>86</v>
      </c>
      <c r="AW952" s="294" t="s">
        <v>32</v>
      </c>
      <c r="AX952" s="294" t="s">
        <v>77</v>
      </c>
      <c r="AY952" s="297" t="s">
        <v>147</v>
      </c>
    </row>
    <row r="953" spans="2:65" s="294" customFormat="1" ht="22.5" customHeight="1" x14ac:dyDescent="0.3">
      <c r="B953" s="287"/>
      <c r="C953" s="288"/>
      <c r="D953" s="288"/>
      <c r="E953" s="289" t="s">
        <v>3</v>
      </c>
      <c r="F953" s="290" t="s">
        <v>469</v>
      </c>
      <c r="G953" s="291"/>
      <c r="H953" s="291"/>
      <c r="I953" s="291"/>
      <c r="J953" s="288"/>
      <c r="K953" s="292">
        <v>0.87</v>
      </c>
      <c r="L953" s="288"/>
      <c r="M953" s="288"/>
      <c r="N953" s="288"/>
      <c r="O953" s="288"/>
      <c r="P953" s="288"/>
      <c r="Q953" s="288"/>
      <c r="R953" s="293"/>
      <c r="T953" s="295"/>
      <c r="U953" s="288"/>
      <c r="V953" s="288"/>
      <c r="W953" s="288"/>
      <c r="X953" s="288"/>
      <c r="Y953" s="288"/>
      <c r="Z953" s="288"/>
      <c r="AA953" s="296"/>
      <c r="AT953" s="297" t="s">
        <v>155</v>
      </c>
      <c r="AU953" s="297" t="s">
        <v>86</v>
      </c>
      <c r="AV953" s="294" t="s">
        <v>86</v>
      </c>
      <c r="AW953" s="294" t="s">
        <v>32</v>
      </c>
      <c r="AX953" s="294" t="s">
        <v>77</v>
      </c>
      <c r="AY953" s="297" t="s">
        <v>147</v>
      </c>
    </row>
    <row r="954" spans="2:65" s="316" customFormat="1" ht="22.5" customHeight="1" x14ac:dyDescent="0.3">
      <c r="B954" s="309"/>
      <c r="C954" s="310"/>
      <c r="D954" s="310"/>
      <c r="E954" s="311" t="s">
        <v>3</v>
      </c>
      <c r="F954" s="312" t="s">
        <v>278</v>
      </c>
      <c r="G954" s="313"/>
      <c r="H954" s="313"/>
      <c r="I954" s="313"/>
      <c r="J954" s="310"/>
      <c r="K954" s="314">
        <v>47.515000000000001</v>
      </c>
      <c r="L954" s="310"/>
      <c r="M954" s="310"/>
      <c r="N954" s="310"/>
      <c r="O954" s="310"/>
      <c r="P954" s="310"/>
      <c r="Q954" s="310"/>
      <c r="R954" s="315"/>
      <c r="T954" s="317"/>
      <c r="U954" s="310"/>
      <c r="V954" s="310"/>
      <c r="W954" s="310"/>
      <c r="X954" s="310"/>
      <c r="Y954" s="310"/>
      <c r="Z954" s="310"/>
      <c r="AA954" s="318"/>
      <c r="AT954" s="319" t="s">
        <v>155</v>
      </c>
      <c r="AU954" s="319" t="s">
        <v>86</v>
      </c>
      <c r="AV954" s="316" t="s">
        <v>164</v>
      </c>
      <c r="AW954" s="316" t="s">
        <v>32</v>
      </c>
      <c r="AX954" s="316" t="s">
        <v>77</v>
      </c>
      <c r="AY954" s="319" t="s">
        <v>147</v>
      </c>
    </row>
    <row r="955" spans="2:65" s="294" customFormat="1" ht="22.5" customHeight="1" x14ac:dyDescent="0.3">
      <c r="B955" s="287"/>
      <c r="C955" s="288"/>
      <c r="D955" s="288"/>
      <c r="E955" s="289" t="s">
        <v>3</v>
      </c>
      <c r="F955" s="290" t="s">
        <v>470</v>
      </c>
      <c r="G955" s="291"/>
      <c r="H955" s="291"/>
      <c r="I955" s="291"/>
      <c r="J955" s="288"/>
      <c r="K955" s="292">
        <v>37.08</v>
      </c>
      <c r="L955" s="288"/>
      <c r="M955" s="288"/>
      <c r="N955" s="288"/>
      <c r="O955" s="288"/>
      <c r="P955" s="288"/>
      <c r="Q955" s="288"/>
      <c r="R955" s="293"/>
      <c r="T955" s="295"/>
      <c r="U955" s="288"/>
      <c r="V955" s="288"/>
      <c r="W955" s="288"/>
      <c r="X955" s="288"/>
      <c r="Y955" s="288"/>
      <c r="Z955" s="288"/>
      <c r="AA955" s="296"/>
      <c r="AT955" s="297" t="s">
        <v>155</v>
      </c>
      <c r="AU955" s="297" t="s">
        <v>86</v>
      </c>
      <c r="AV955" s="294" t="s">
        <v>86</v>
      </c>
      <c r="AW955" s="294" t="s">
        <v>32</v>
      </c>
      <c r="AX955" s="294" t="s">
        <v>77</v>
      </c>
      <c r="AY955" s="297" t="s">
        <v>147</v>
      </c>
    </row>
    <row r="956" spans="2:65" s="316" customFormat="1" ht="22.5" customHeight="1" x14ac:dyDescent="0.3">
      <c r="B956" s="309"/>
      <c r="C956" s="310"/>
      <c r="D956" s="310"/>
      <c r="E956" s="311" t="s">
        <v>3</v>
      </c>
      <c r="F956" s="312" t="s">
        <v>283</v>
      </c>
      <c r="G956" s="313"/>
      <c r="H956" s="313"/>
      <c r="I956" s="313"/>
      <c r="J956" s="310"/>
      <c r="K956" s="314">
        <v>37.08</v>
      </c>
      <c r="L956" s="310"/>
      <c r="M956" s="310"/>
      <c r="N956" s="310"/>
      <c r="O956" s="310"/>
      <c r="P956" s="310"/>
      <c r="Q956" s="310"/>
      <c r="R956" s="315"/>
      <c r="T956" s="317"/>
      <c r="U956" s="310"/>
      <c r="V956" s="310"/>
      <c r="W956" s="310"/>
      <c r="X956" s="310"/>
      <c r="Y956" s="310"/>
      <c r="Z956" s="310"/>
      <c r="AA956" s="318"/>
      <c r="AT956" s="319" t="s">
        <v>155</v>
      </c>
      <c r="AU956" s="319" t="s">
        <v>86</v>
      </c>
      <c r="AV956" s="316" t="s">
        <v>164</v>
      </c>
      <c r="AW956" s="316" t="s">
        <v>32</v>
      </c>
      <c r="AX956" s="316" t="s">
        <v>77</v>
      </c>
      <c r="AY956" s="319" t="s">
        <v>147</v>
      </c>
    </row>
    <row r="957" spans="2:65" s="294" customFormat="1" ht="22.5" customHeight="1" x14ac:dyDescent="0.3">
      <c r="B957" s="287"/>
      <c r="C957" s="288"/>
      <c r="D957" s="288"/>
      <c r="E957" s="289" t="s">
        <v>3</v>
      </c>
      <c r="F957" s="290" t="s">
        <v>471</v>
      </c>
      <c r="G957" s="291"/>
      <c r="H957" s="291"/>
      <c r="I957" s="291"/>
      <c r="J957" s="288"/>
      <c r="K957" s="292">
        <v>2.88</v>
      </c>
      <c r="L957" s="288"/>
      <c r="M957" s="288"/>
      <c r="N957" s="288"/>
      <c r="O957" s="288"/>
      <c r="P957" s="288"/>
      <c r="Q957" s="288"/>
      <c r="R957" s="293"/>
      <c r="T957" s="295"/>
      <c r="U957" s="288"/>
      <c r="V957" s="288"/>
      <c r="W957" s="288"/>
      <c r="X957" s="288"/>
      <c r="Y957" s="288"/>
      <c r="Z957" s="288"/>
      <c r="AA957" s="296"/>
      <c r="AT957" s="297" t="s">
        <v>155</v>
      </c>
      <c r="AU957" s="297" t="s">
        <v>86</v>
      </c>
      <c r="AV957" s="294" t="s">
        <v>86</v>
      </c>
      <c r="AW957" s="294" t="s">
        <v>32</v>
      </c>
      <c r="AX957" s="294" t="s">
        <v>77</v>
      </c>
      <c r="AY957" s="297" t="s">
        <v>147</v>
      </c>
    </row>
    <row r="958" spans="2:65" s="316" customFormat="1" ht="22.5" customHeight="1" x14ac:dyDescent="0.3">
      <c r="B958" s="309"/>
      <c r="C958" s="310"/>
      <c r="D958" s="310"/>
      <c r="E958" s="311" t="s">
        <v>3</v>
      </c>
      <c r="F958" s="312" t="s">
        <v>285</v>
      </c>
      <c r="G958" s="313"/>
      <c r="H958" s="313"/>
      <c r="I958" s="313"/>
      <c r="J958" s="310"/>
      <c r="K958" s="314">
        <v>2.88</v>
      </c>
      <c r="L958" s="310"/>
      <c r="M958" s="310"/>
      <c r="N958" s="310"/>
      <c r="O958" s="310"/>
      <c r="P958" s="310"/>
      <c r="Q958" s="310"/>
      <c r="R958" s="315"/>
      <c r="T958" s="317"/>
      <c r="U958" s="310"/>
      <c r="V958" s="310"/>
      <c r="W958" s="310"/>
      <c r="X958" s="310"/>
      <c r="Y958" s="310"/>
      <c r="Z958" s="310"/>
      <c r="AA958" s="318"/>
      <c r="AT958" s="319" t="s">
        <v>155</v>
      </c>
      <c r="AU958" s="319" t="s">
        <v>86</v>
      </c>
      <c r="AV958" s="316" t="s">
        <v>164</v>
      </c>
      <c r="AW958" s="316" t="s">
        <v>32</v>
      </c>
      <c r="AX958" s="316" t="s">
        <v>77</v>
      </c>
      <c r="AY958" s="319" t="s">
        <v>147</v>
      </c>
    </row>
    <row r="959" spans="2:65" s="294" customFormat="1" ht="22.5" customHeight="1" x14ac:dyDescent="0.3">
      <c r="B959" s="287"/>
      <c r="C959" s="288"/>
      <c r="D959" s="288"/>
      <c r="E959" s="289" t="s">
        <v>3</v>
      </c>
      <c r="F959" s="290" t="s">
        <v>472</v>
      </c>
      <c r="G959" s="291"/>
      <c r="H959" s="291"/>
      <c r="I959" s="291"/>
      <c r="J959" s="288"/>
      <c r="K959" s="292">
        <v>88.881</v>
      </c>
      <c r="L959" s="288"/>
      <c r="M959" s="288"/>
      <c r="N959" s="288"/>
      <c r="O959" s="288"/>
      <c r="P959" s="288"/>
      <c r="Q959" s="288"/>
      <c r="R959" s="293"/>
      <c r="T959" s="295"/>
      <c r="U959" s="288"/>
      <c r="V959" s="288"/>
      <c r="W959" s="288"/>
      <c r="X959" s="288"/>
      <c r="Y959" s="288"/>
      <c r="Z959" s="288"/>
      <c r="AA959" s="296"/>
      <c r="AT959" s="297" t="s">
        <v>155</v>
      </c>
      <c r="AU959" s="297" t="s">
        <v>86</v>
      </c>
      <c r="AV959" s="294" t="s">
        <v>86</v>
      </c>
      <c r="AW959" s="294" t="s">
        <v>32</v>
      </c>
      <c r="AX959" s="294" t="s">
        <v>77</v>
      </c>
      <c r="AY959" s="297" t="s">
        <v>147</v>
      </c>
    </row>
    <row r="960" spans="2:65" s="294" customFormat="1" ht="22.5" customHeight="1" x14ac:dyDescent="0.3">
      <c r="B960" s="287"/>
      <c r="C960" s="288"/>
      <c r="D960" s="288"/>
      <c r="E960" s="289" t="s">
        <v>3</v>
      </c>
      <c r="F960" s="290" t="s">
        <v>473</v>
      </c>
      <c r="G960" s="291"/>
      <c r="H960" s="291"/>
      <c r="I960" s="291"/>
      <c r="J960" s="288"/>
      <c r="K960" s="292">
        <v>73.929000000000002</v>
      </c>
      <c r="L960" s="288"/>
      <c r="M960" s="288"/>
      <c r="N960" s="288"/>
      <c r="O960" s="288"/>
      <c r="P960" s="288"/>
      <c r="Q960" s="288"/>
      <c r="R960" s="293"/>
      <c r="T960" s="295"/>
      <c r="U960" s="288"/>
      <c r="V960" s="288"/>
      <c r="W960" s="288"/>
      <c r="X960" s="288"/>
      <c r="Y960" s="288"/>
      <c r="Z960" s="288"/>
      <c r="AA960" s="296"/>
      <c r="AT960" s="297" t="s">
        <v>155</v>
      </c>
      <c r="AU960" s="297" t="s">
        <v>86</v>
      </c>
      <c r="AV960" s="294" t="s">
        <v>86</v>
      </c>
      <c r="AW960" s="294" t="s">
        <v>32</v>
      </c>
      <c r="AX960" s="294" t="s">
        <v>77</v>
      </c>
      <c r="AY960" s="297" t="s">
        <v>147</v>
      </c>
    </row>
    <row r="961" spans="2:65" s="294" customFormat="1" ht="22.5" customHeight="1" x14ac:dyDescent="0.3">
      <c r="B961" s="287"/>
      <c r="C961" s="288"/>
      <c r="D961" s="288"/>
      <c r="E961" s="289" t="s">
        <v>3</v>
      </c>
      <c r="F961" s="290" t="s">
        <v>474</v>
      </c>
      <c r="G961" s="291"/>
      <c r="H961" s="291"/>
      <c r="I961" s="291"/>
      <c r="J961" s="288"/>
      <c r="K961" s="292">
        <v>12.003</v>
      </c>
      <c r="L961" s="288"/>
      <c r="M961" s="288"/>
      <c r="N961" s="288"/>
      <c r="O961" s="288"/>
      <c r="P961" s="288"/>
      <c r="Q961" s="288"/>
      <c r="R961" s="293"/>
      <c r="T961" s="295"/>
      <c r="U961" s="288"/>
      <c r="V961" s="288"/>
      <c r="W961" s="288"/>
      <c r="X961" s="288"/>
      <c r="Y961" s="288"/>
      <c r="Z961" s="288"/>
      <c r="AA961" s="296"/>
      <c r="AT961" s="297" t="s">
        <v>155</v>
      </c>
      <c r="AU961" s="297" t="s">
        <v>86</v>
      </c>
      <c r="AV961" s="294" t="s">
        <v>86</v>
      </c>
      <c r="AW961" s="294" t="s">
        <v>32</v>
      </c>
      <c r="AX961" s="294" t="s">
        <v>77</v>
      </c>
      <c r="AY961" s="297" t="s">
        <v>147</v>
      </c>
    </row>
    <row r="962" spans="2:65" s="316" customFormat="1" ht="22.5" customHeight="1" x14ac:dyDescent="0.3">
      <c r="B962" s="309"/>
      <c r="C962" s="310"/>
      <c r="D962" s="310"/>
      <c r="E962" s="311" t="s">
        <v>3</v>
      </c>
      <c r="F962" s="312" t="s">
        <v>301</v>
      </c>
      <c r="G962" s="313"/>
      <c r="H962" s="313"/>
      <c r="I962" s="313"/>
      <c r="J962" s="310"/>
      <c r="K962" s="314">
        <v>174.81299999999999</v>
      </c>
      <c r="L962" s="310"/>
      <c r="M962" s="310"/>
      <c r="N962" s="310"/>
      <c r="O962" s="310"/>
      <c r="P962" s="310"/>
      <c r="Q962" s="310"/>
      <c r="R962" s="315"/>
      <c r="T962" s="317"/>
      <c r="U962" s="310"/>
      <c r="V962" s="310"/>
      <c r="W962" s="310"/>
      <c r="X962" s="310"/>
      <c r="Y962" s="310"/>
      <c r="Z962" s="310"/>
      <c r="AA962" s="318"/>
      <c r="AT962" s="319" t="s">
        <v>155</v>
      </c>
      <c r="AU962" s="319" t="s">
        <v>86</v>
      </c>
      <c r="AV962" s="316" t="s">
        <v>164</v>
      </c>
      <c r="AW962" s="316" t="s">
        <v>32</v>
      </c>
      <c r="AX962" s="316" t="s">
        <v>77</v>
      </c>
      <c r="AY962" s="319" t="s">
        <v>147</v>
      </c>
    </row>
    <row r="963" spans="2:65" s="294" customFormat="1" ht="22.5" customHeight="1" x14ac:dyDescent="0.3">
      <c r="B963" s="287"/>
      <c r="C963" s="288"/>
      <c r="D963" s="288"/>
      <c r="E963" s="289" t="s">
        <v>3</v>
      </c>
      <c r="F963" s="290" t="s">
        <v>475</v>
      </c>
      <c r="G963" s="291"/>
      <c r="H963" s="291"/>
      <c r="I963" s="291"/>
      <c r="J963" s="288"/>
      <c r="K963" s="292">
        <v>33.374000000000002</v>
      </c>
      <c r="L963" s="288"/>
      <c r="M963" s="288"/>
      <c r="N963" s="288"/>
      <c r="O963" s="288"/>
      <c r="P963" s="288"/>
      <c r="Q963" s="288"/>
      <c r="R963" s="293"/>
      <c r="T963" s="295"/>
      <c r="U963" s="288"/>
      <c r="V963" s="288"/>
      <c r="W963" s="288"/>
      <c r="X963" s="288"/>
      <c r="Y963" s="288"/>
      <c r="Z963" s="288"/>
      <c r="AA963" s="296"/>
      <c r="AT963" s="297" t="s">
        <v>155</v>
      </c>
      <c r="AU963" s="297" t="s">
        <v>86</v>
      </c>
      <c r="AV963" s="294" t="s">
        <v>86</v>
      </c>
      <c r="AW963" s="294" t="s">
        <v>32</v>
      </c>
      <c r="AX963" s="294" t="s">
        <v>77</v>
      </c>
      <c r="AY963" s="297" t="s">
        <v>147</v>
      </c>
    </row>
    <row r="964" spans="2:65" s="294" customFormat="1" ht="22.5" customHeight="1" x14ac:dyDescent="0.3">
      <c r="B964" s="287"/>
      <c r="C964" s="288"/>
      <c r="D964" s="288"/>
      <c r="E964" s="289" t="s">
        <v>3</v>
      </c>
      <c r="F964" s="290" t="s">
        <v>476</v>
      </c>
      <c r="G964" s="291"/>
      <c r="H964" s="291"/>
      <c r="I964" s="291"/>
      <c r="J964" s="288"/>
      <c r="K964" s="292">
        <v>74.409000000000006</v>
      </c>
      <c r="L964" s="288"/>
      <c r="M964" s="288"/>
      <c r="N964" s="288"/>
      <c r="O964" s="288"/>
      <c r="P964" s="288"/>
      <c r="Q964" s="288"/>
      <c r="R964" s="293"/>
      <c r="T964" s="295"/>
      <c r="U964" s="288"/>
      <c r="V964" s="288"/>
      <c r="W964" s="288"/>
      <c r="X964" s="288"/>
      <c r="Y964" s="288"/>
      <c r="Z964" s="288"/>
      <c r="AA964" s="296"/>
      <c r="AT964" s="297" t="s">
        <v>155</v>
      </c>
      <c r="AU964" s="297" t="s">
        <v>86</v>
      </c>
      <c r="AV964" s="294" t="s">
        <v>86</v>
      </c>
      <c r="AW964" s="294" t="s">
        <v>32</v>
      </c>
      <c r="AX964" s="294" t="s">
        <v>77</v>
      </c>
      <c r="AY964" s="297" t="s">
        <v>147</v>
      </c>
    </row>
    <row r="965" spans="2:65" s="294" customFormat="1" ht="31.5" customHeight="1" x14ac:dyDescent="0.3">
      <c r="B965" s="287"/>
      <c r="C965" s="288"/>
      <c r="D965" s="288"/>
      <c r="E965" s="289" t="s">
        <v>3</v>
      </c>
      <c r="F965" s="290" t="s">
        <v>477</v>
      </c>
      <c r="G965" s="291"/>
      <c r="H965" s="291"/>
      <c r="I965" s="291"/>
      <c r="J965" s="288"/>
      <c r="K965" s="292">
        <v>32.805</v>
      </c>
      <c r="L965" s="288"/>
      <c r="M965" s="288"/>
      <c r="N965" s="288"/>
      <c r="O965" s="288"/>
      <c r="P965" s="288"/>
      <c r="Q965" s="288"/>
      <c r="R965" s="293"/>
      <c r="T965" s="295"/>
      <c r="U965" s="288"/>
      <c r="V965" s="288"/>
      <c r="W965" s="288"/>
      <c r="X965" s="288"/>
      <c r="Y965" s="288"/>
      <c r="Z965" s="288"/>
      <c r="AA965" s="296"/>
      <c r="AT965" s="297" t="s">
        <v>155</v>
      </c>
      <c r="AU965" s="297" t="s">
        <v>86</v>
      </c>
      <c r="AV965" s="294" t="s">
        <v>86</v>
      </c>
      <c r="AW965" s="294" t="s">
        <v>32</v>
      </c>
      <c r="AX965" s="294" t="s">
        <v>77</v>
      </c>
      <c r="AY965" s="297" t="s">
        <v>147</v>
      </c>
    </row>
    <row r="966" spans="2:65" s="294" customFormat="1" ht="22.5" customHeight="1" x14ac:dyDescent="0.3">
      <c r="B966" s="287"/>
      <c r="C966" s="288"/>
      <c r="D966" s="288"/>
      <c r="E966" s="289" t="s">
        <v>3</v>
      </c>
      <c r="F966" s="290" t="s">
        <v>478</v>
      </c>
      <c r="G966" s="291"/>
      <c r="H966" s="291"/>
      <c r="I966" s="291"/>
      <c r="J966" s="288"/>
      <c r="K966" s="292">
        <v>22.815000000000001</v>
      </c>
      <c r="L966" s="288"/>
      <c r="M966" s="288"/>
      <c r="N966" s="288"/>
      <c r="O966" s="288"/>
      <c r="P966" s="288"/>
      <c r="Q966" s="288"/>
      <c r="R966" s="293"/>
      <c r="T966" s="295"/>
      <c r="U966" s="288"/>
      <c r="V966" s="288"/>
      <c r="W966" s="288"/>
      <c r="X966" s="288"/>
      <c r="Y966" s="288"/>
      <c r="Z966" s="288"/>
      <c r="AA966" s="296"/>
      <c r="AT966" s="297" t="s">
        <v>155</v>
      </c>
      <c r="AU966" s="297" t="s">
        <v>86</v>
      </c>
      <c r="AV966" s="294" t="s">
        <v>86</v>
      </c>
      <c r="AW966" s="294" t="s">
        <v>32</v>
      </c>
      <c r="AX966" s="294" t="s">
        <v>77</v>
      </c>
      <c r="AY966" s="297" t="s">
        <v>147</v>
      </c>
    </row>
    <row r="967" spans="2:65" s="316" customFormat="1" ht="22.5" customHeight="1" x14ac:dyDescent="0.3">
      <c r="B967" s="309"/>
      <c r="C967" s="310"/>
      <c r="D967" s="310"/>
      <c r="E967" s="311" t="s">
        <v>3</v>
      </c>
      <c r="F967" s="312" t="s">
        <v>321</v>
      </c>
      <c r="G967" s="313"/>
      <c r="H967" s="313"/>
      <c r="I967" s="313"/>
      <c r="J967" s="310"/>
      <c r="K967" s="314">
        <v>163.40299999999999</v>
      </c>
      <c r="L967" s="310"/>
      <c r="M967" s="310"/>
      <c r="N967" s="310"/>
      <c r="O967" s="310"/>
      <c r="P967" s="310"/>
      <c r="Q967" s="310"/>
      <c r="R967" s="315"/>
      <c r="T967" s="317"/>
      <c r="U967" s="310"/>
      <c r="V967" s="310"/>
      <c r="W967" s="310"/>
      <c r="X967" s="310"/>
      <c r="Y967" s="310"/>
      <c r="Z967" s="310"/>
      <c r="AA967" s="318"/>
      <c r="AT967" s="319" t="s">
        <v>155</v>
      </c>
      <c r="AU967" s="319" t="s">
        <v>86</v>
      </c>
      <c r="AV967" s="316" t="s">
        <v>164</v>
      </c>
      <c r="AW967" s="316" t="s">
        <v>32</v>
      </c>
      <c r="AX967" s="316" t="s">
        <v>77</v>
      </c>
      <c r="AY967" s="319" t="s">
        <v>147</v>
      </c>
    </row>
    <row r="968" spans="2:65" s="305" customFormat="1" ht="22.5" customHeight="1" x14ac:dyDescent="0.3">
      <c r="B968" s="298"/>
      <c r="C968" s="299"/>
      <c r="D968" s="299"/>
      <c r="E968" s="300" t="s">
        <v>3</v>
      </c>
      <c r="F968" s="301" t="s">
        <v>157</v>
      </c>
      <c r="G968" s="302"/>
      <c r="H968" s="302"/>
      <c r="I968" s="302"/>
      <c r="J968" s="299"/>
      <c r="K968" s="303">
        <v>425.69099999999997</v>
      </c>
      <c r="L968" s="299"/>
      <c r="M968" s="299"/>
      <c r="N968" s="299"/>
      <c r="O968" s="299"/>
      <c r="P968" s="299"/>
      <c r="Q968" s="299"/>
      <c r="R968" s="304"/>
      <c r="T968" s="306"/>
      <c r="U968" s="299"/>
      <c r="V968" s="299"/>
      <c r="W968" s="299"/>
      <c r="X968" s="299"/>
      <c r="Y968" s="299"/>
      <c r="Z968" s="299"/>
      <c r="AA968" s="307"/>
      <c r="AT968" s="308" t="s">
        <v>155</v>
      </c>
      <c r="AU968" s="308" t="s">
        <v>86</v>
      </c>
      <c r="AV968" s="305" t="s">
        <v>152</v>
      </c>
      <c r="AW968" s="305" t="s">
        <v>32</v>
      </c>
      <c r="AX968" s="305" t="s">
        <v>33</v>
      </c>
      <c r="AY968" s="308" t="s">
        <v>147</v>
      </c>
    </row>
    <row r="969" spans="2:65" s="254" customFormat="1" ht="29.85" customHeight="1" x14ac:dyDescent="0.3">
      <c r="B969" s="249"/>
      <c r="C969" s="250"/>
      <c r="D969" s="261" t="s">
        <v>130</v>
      </c>
      <c r="E969" s="261"/>
      <c r="F969" s="261"/>
      <c r="G969" s="261"/>
      <c r="H969" s="261"/>
      <c r="I969" s="261"/>
      <c r="J969" s="261"/>
      <c r="K969" s="261"/>
      <c r="L969" s="261"/>
      <c r="M969" s="261"/>
      <c r="N969" s="262">
        <f>BK969</f>
        <v>0</v>
      </c>
      <c r="O969" s="263"/>
      <c r="P969" s="263"/>
      <c r="Q969" s="263"/>
      <c r="R969" s="253"/>
      <c r="T969" s="255"/>
      <c r="U969" s="250"/>
      <c r="V969" s="250"/>
      <c r="W969" s="256">
        <f>SUM(W970:W979)</f>
        <v>62.793599999999998</v>
      </c>
      <c r="X969" s="250"/>
      <c r="Y969" s="256">
        <f>SUM(Y970:Y979)</f>
        <v>4.7616000000000006E-2</v>
      </c>
      <c r="Z969" s="250"/>
      <c r="AA969" s="257">
        <f>SUM(AA970:AA979)</f>
        <v>0</v>
      </c>
      <c r="AR969" s="258" t="s">
        <v>86</v>
      </c>
      <c r="AT969" s="259" t="s">
        <v>76</v>
      </c>
      <c r="AU969" s="259" t="s">
        <v>33</v>
      </c>
      <c r="AY969" s="258" t="s">
        <v>147</v>
      </c>
      <c r="BK969" s="260">
        <f>SUM(BK970:BK979)</f>
        <v>0</v>
      </c>
    </row>
    <row r="970" spans="2:65" s="162" customFormat="1" ht="31.5" customHeight="1" x14ac:dyDescent="0.3">
      <c r="B970" s="163"/>
      <c r="C970" s="264" t="s">
        <v>1190</v>
      </c>
      <c r="D970" s="264" t="s">
        <v>148</v>
      </c>
      <c r="E970" s="265" t="s">
        <v>1191</v>
      </c>
      <c r="F970" s="266" t="s">
        <v>1192</v>
      </c>
      <c r="G970" s="267"/>
      <c r="H970" s="267"/>
      <c r="I970" s="267"/>
      <c r="J970" s="268" t="s">
        <v>151</v>
      </c>
      <c r="K970" s="269">
        <v>99.2</v>
      </c>
      <c r="L970" s="339"/>
      <c r="M970" s="340"/>
      <c r="N970" s="270">
        <f>ROUND(L970*K970,2)</f>
        <v>0</v>
      </c>
      <c r="O970" s="267"/>
      <c r="P970" s="267"/>
      <c r="Q970" s="267"/>
      <c r="R970" s="168"/>
      <c r="T970" s="271" t="s">
        <v>3</v>
      </c>
      <c r="U970" s="272" t="s">
        <v>42</v>
      </c>
      <c r="V970" s="273">
        <v>0.1</v>
      </c>
      <c r="W970" s="273">
        <f>V970*K970</f>
        <v>9.9200000000000017</v>
      </c>
      <c r="X970" s="273">
        <v>6.9999999999999994E-5</v>
      </c>
      <c r="Y970" s="273">
        <f>X970*K970</f>
        <v>6.9439999999999997E-3</v>
      </c>
      <c r="Z970" s="273">
        <v>0</v>
      </c>
      <c r="AA970" s="274">
        <f>Z970*K970</f>
        <v>0</v>
      </c>
      <c r="AR970" s="150" t="s">
        <v>232</v>
      </c>
      <c r="AT970" s="150" t="s">
        <v>148</v>
      </c>
      <c r="AU970" s="150" t="s">
        <v>86</v>
      </c>
      <c r="AY970" s="150" t="s">
        <v>147</v>
      </c>
      <c r="BE970" s="275">
        <f>IF(U970="základní",N970,0)</f>
        <v>0</v>
      </c>
      <c r="BF970" s="275">
        <f>IF(U970="snížená",N970,0)</f>
        <v>0</v>
      </c>
      <c r="BG970" s="275">
        <f>IF(U970="zákl. přenesená",N970,0)</f>
        <v>0</v>
      </c>
      <c r="BH970" s="275">
        <f>IF(U970="sníž. přenesená",N970,0)</f>
        <v>0</v>
      </c>
      <c r="BI970" s="275">
        <f>IF(U970="nulová",N970,0)</f>
        <v>0</v>
      </c>
      <c r="BJ970" s="150" t="s">
        <v>33</v>
      </c>
      <c r="BK970" s="275">
        <f>ROUND(L970*K970,2)</f>
        <v>0</v>
      </c>
      <c r="BL970" s="150" t="s">
        <v>232</v>
      </c>
      <c r="BM970" s="150" t="s">
        <v>1193</v>
      </c>
    </row>
    <row r="971" spans="2:65" s="294" customFormat="1" ht="22.5" customHeight="1" x14ac:dyDescent="0.3">
      <c r="B971" s="287"/>
      <c r="C971" s="288"/>
      <c r="D971" s="288"/>
      <c r="E971" s="289" t="s">
        <v>3</v>
      </c>
      <c r="F971" s="321" t="s">
        <v>1194</v>
      </c>
      <c r="G971" s="291"/>
      <c r="H971" s="291"/>
      <c r="I971" s="291"/>
      <c r="J971" s="288"/>
      <c r="K971" s="292">
        <v>99.2</v>
      </c>
      <c r="L971" s="288"/>
      <c r="M971" s="288"/>
      <c r="N971" s="288"/>
      <c r="O971" s="288"/>
      <c r="P971" s="288"/>
      <c r="Q971" s="288"/>
      <c r="R971" s="293"/>
      <c r="T971" s="295"/>
      <c r="U971" s="288"/>
      <c r="V971" s="288"/>
      <c r="W971" s="288"/>
      <c r="X971" s="288"/>
      <c r="Y971" s="288"/>
      <c r="Z971" s="288"/>
      <c r="AA971" s="296"/>
      <c r="AT971" s="297" t="s">
        <v>155</v>
      </c>
      <c r="AU971" s="297" t="s">
        <v>86</v>
      </c>
      <c r="AV971" s="294" t="s">
        <v>86</v>
      </c>
      <c r="AW971" s="294" t="s">
        <v>32</v>
      </c>
      <c r="AX971" s="294" t="s">
        <v>33</v>
      </c>
      <c r="AY971" s="297" t="s">
        <v>147</v>
      </c>
    </row>
    <row r="972" spans="2:65" s="162" customFormat="1" ht="22.5" customHeight="1" x14ac:dyDescent="0.3">
      <c r="B972" s="163"/>
      <c r="C972" s="264" t="s">
        <v>1195</v>
      </c>
      <c r="D972" s="264" t="s">
        <v>148</v>
      </c>
      <c r="E972" s="265" t="s">
        <v>1196</v>
      </c>
      <c r="F972" s="266" t="s">
        <v>1197</v>
      </c>
      <c r="G972" s="267"/>
      <c r="H972" s="267"/>
      <c r="I972" s="267"/>
      <c r="J972" s="268" t="s">
        <v>151</v>
      </c>
      <c r="K972" s="269">
        <v>99.2</v>
      </c>
      <c r="L972" s="339"/>
      <c r="M972" s="340"/>
      <c r="N972" s="270">
        <f>ROUND(L972*K972,2)</f>
        <v>0</v>
      </c>
      <c r="O972" s="267"/>
      <c r="P972" s="267"/>
      <c r="Q972" s="267"/>
      <c r="R972" s="168"/>
      <c r="T972" s="271" t="s">
        <v>3</v>
      </c>
      <c r="U972" s="272" t="s">
        <v>42</v>
      </c>
      <c r="V972" s="273">
        <v>1.0999999999999999E-2</v>
      </c>
      <c r="W972" s="273">
        <f>V972*K972</f>
        <v>1.0911999999999999</v>
      </c>
      <c r="X972" s="273">
        <v>0</v>
      </c>
      <c r="Y972" s="273">
        <f>X972*K972</f>
        <v>0</v>
      </c>
      <c r="Z972" s="273">
        <v>0</v>
      </c>
      <c r="AA972" s="274">
        <f>Z972*K972</f>
        <v>0</v>
      </c>
      <c r="AR972" s="150" t="s">
        <v>232</v>
      </c>
      <c r="AT972" s="150" t="s">
        <v>148</v>
      </c>
      <c r="AU972" s="150" t="s">
        <v>86</v>
      </c>
      <c r="AY972" s="150" t="s">
        <v>147</v>
      </c>
      <c r="BE972" s="275">
        <f>IF(U972="základní",N972,0)</f>
        <v>0</v>
      </c>
      <c r="BF972" s="275">
        <f>IF(U972="snížená",N972,0)</f>
        <v>0</v>
      </c>
      <c r="BG972" s="275">
        <f>IF(U972="zákl. přenesená",N972,0)</f>
        <v>0</v>
      </c>
      <c r="BH972" s="275">
        <f>IF(U972="sníž. přenesená",N972,0)</f>
        <v>0</v>
      </c>
      <c r="BI972" s="275">
        <f>IF(U972="nulová",N972,0)</f>
        <v>0</v>
      </c>
      <c r="BJ972" s="150" t="s">
        <v>33</v>
      </c>
      <c r="BK972" s="275">
        <f>ROUND(L972*K972,2)</f>
        <v>0</v>
      </c>
      <c r="BL972" s="150" t="s">
        <v>232</v>
      </c>
      <c r="BM972" s="150" t="s">
        <v>1198</v>
      </c>
    </row>
    <row r="973" spans="2:65" s="294" customFormat="1" ht="22.5" customHeight="1" x14ac:dyDescent="0.3">
      <c r="B973" s="287"/>
      <c r="C973" s="288"/>
      <c r="D973" s="288"/>
      <c r="E973" s="289" t="s">
        <v>3</v>
      </c>
      <c r="F973" s="321" t="s">
        <v>1194</v>
      </c>
      <c r="G973" s="291"/>
      <c r="H973" s="291"/>
      <c r="I973" s="291"/>
      <c r="J973" s="288"/>
      <c r="K973" s="292">
        <v>99.2</v>
      </c>
      <c r="L973" s="288"/>
      <c r="M973" s="288"/>
      <c r="N973" s="288"/>
      <c r="O973" s="288"/>
      <c r="P973" s="288"/>
      <c r="Q973" s="288"/>
      <c r="R973" s="293"/>
      <c r="T973" s="295"/>
      <c r="U973" s="288"/>
      <c r="V973" s="288"/>
      <c r="W973" s="288"/>
      <c r="X973" s="288"/>
      <c r="Y973" s="288"/>
      <c r="Z973" s="288"/>
      <c r="AA973" s="296"/>
      <c r="AT973" s="297" t="s">
        <v>155</v>
      </c>
      <c r="AU973" s="297" t="s">
        <v>86</v>
      </c>
      <c r="AV973" s="294" t="s">
        <v>86</v>
      </c>
      <c r="AW973" s="294" t="s">
        <v>32</v>
      </c>
      <c r="AX973" s="294" t="s">
        <v>33</v>
      </c>
      <c r="AY973" s="297" t="s">
        <v>147</v>
      </c>
    </row>
    <row r="974" spans="2:65" s="162" customFormat="1" ht="31.5" customHeight="1" x14ac:dyDescent="0.3">
      <c r="B974" s="163"/>
      <c r="C974" s="264" t="s">
        <v>1199</v>
      </c>
      <c r="D974" s="264" t="s">
        <v>148</v>
      </c>
      <c r="E974" s="265" t="s">
        <v>1200</v>
      </c>
      <c r="F974" s="266" t="s">
        <v>1201</v>
      </c>
      <c r="G974" s="267"/>
      <c r="H974" s="267"/>
      <c r="I974" s="267"/>
      <c r="J974" s="268" t="s">
        <v>151</v>
      </c>
      <c r="K974" s="269">
        <v>99.2</v>
      </c>
      <c r="L974" s="339"/>
      <c r="M974" s="340"/>
      <c r="N974" s="270">
        <f>ROUND(L974*K974,2)</f>
        <v>0</v>
      </c>
      <c r="O974" s="267"/>
      <c r="P974" s="267"/>
      <c r="Q974" s="267"/>
      <c r="R974" s="168"/>
      <c r="T974" s="271" t="s">
        <v>3</v>
      </c>
      <c r="U974" s="272" t="s">
        <v>42</v>
      </c>
      <c r="V974" s="273">
        <v>0.184</v>
      </c>
      <c r="W974" s="273">
        <f>V974*K974</f>
        <v>18.252800000000001</v>
      </c>
      <c r="X974" s="273">
        <v>1.7000000000000001E-4</v>
      </c>
      <c r="Y974" s="273">
        <f>X974*K974</f>
        <v>1.6864000000000001E-2</v>
      </c>
      <c r="Z974" s="273">
        <v>0</v>
      </c>
      <c r="AA974" s="274">
        <f>Z974*K974</f>
        <v>0</v>
      </c>
      <c r="AR974" s="150" t="s">
        <v>232</v>
      </c>
      <c r="AT974" s="150" t="s">
        <v>148</v>
      </c>
      <c r="AU974" s="150" t="s">
        <v>86</v>
      </c>
      <c r="AY974" s="150" t="s">
        <v>147</v>
      </c>
      <c r="BE974" s="275">
        <f>IF(U974="základní",N974,0)</f>
        <v>0</v>
      </c>
      <c r="BF974" s="275">
        <f>IF(U974="snížená",N974,0)</f>
        <v>0</v>
      </c>
      <c r="BG974" s="275">
        <f>IF(U974="zákl. přenesená",N974,0)</f>
        <v>0</v>
      </c>
      <c r="BH974" s="275">
        <f>IF(U974="sníž. přenesená",N974,0)</f>
        <v>0</v>
      </c>
      <c r="BI974" s="275">
        <f>IF(U974="nulová",N974,0)</f>
        <v>0</v>
      </c>
      <c r="BJ974" s="150" t="s">
        <v>33</v>
      </c>
      <c r="BK974" s="275">
        <f>ROUND(L974*K974,2)</f>
        <v>0</v>
      </c>
      <c r="BL974" s="150" t="s">
        <v>232</v>
      </c>
      <c r="BM974" s="150" t="s">
        <v>1202</v>
      </c>
    </row>
    <row r="975" spans="2:65" s="294" customFormat="1" ht="22.5" customHeight="1" x14ac:dyDescent="0.3">
      <c r="B975" s="287"/>
      <c r="C975" s="288"/>
      <c r="D975" s="288"/>
      <c r="E975" s="289" t="s">
        <v>3</v>
      </c>
      <c r="F975" s="321" t="s">
        <v>1194</v>
      </c>
      <c r="G975" s="291"/>
      <c r="H975" s="291"/>
      <c r="I975" s="291"/>
      <c r="J975" s="288"/>
      <c r="K975" s="292">
        <v>99.2</v>
      </c>
      <c r="L975" s="288"/>
      <c r="M975" s="288"/>
      <c r="N975" s="288"/>
      <c r="O975" s="288"/>
      <c r="P975" s="288"/>
      <c r="Q975" s="288"/>
      <c r="R975" s="293"/>
      <c r="T975" s="295"/>
      <c r="U975" s="288"/>
      <c r="V975" s="288"/>
      <c r="W975" s="288"/>
      <c r="X975" s="288"/>
      <c r="Y975" s="288"/>
      <c r="Z975" s="288"/>
      <c r="AA975" s="296"/>
      <c r="AT975" s="297" t="s">
        <v>155</v>
      </c>
      <c r="AU975" s="297" t="s">
        <v>86</v>
      </c>
      <c r="AV975" s="294" t="s">
        <v>86</v>
      </c>
      <c r="AW975" s="294" t="s">
        <v>32</v>
      </c>
      <c r="AX975" s="294" t="s">
        <v>33</v>
      </c>
      <c r="AY975" s="297" t="s">
        <v>147</v>
      </c>
    </row>
    <row r="976" spans="2:65" s="162" customFormat="1" ht="31.5" customHeight="1" x14ac:dyDescent="0.3">
      <c r="B976" s="163"/>
      <c r="C976" s="264" t="s">
        <v>1203</v>
      </c>
      <c r="D976" s="264" t="s">
        <v>148</v>
      </c>
      <c r="E976" s="265" t="s">
        <v>1204</v>
      </c>
      <c r="F976" s="266" t="s">
        <v>1205</v>
      </c>
      <c r="G976" s="267"/>
      <c r="H976" s="267"/>
      <c r="I976" s="267"/>
      <c r="J976" s="268" t="s">
        <v>151</v>
      </c>
      <c r="K976" s="269">
        <v>99.2</v>
      </c>
      <c r="L976" s="339"/>
      <c r="M976" s="340"/>
      <c r="N976" s="270">
        <f>ROUND(L976*K976,2)</f>
        <v>0</v>
      </c>
      <c r="O976" s="267"/>
      <c r="P976" s="267"/>
      <c r="Q976" s="267"/>
      <c r="R976" s="168"/>
      <c r="T976" s="271" t="s">
        <v>3</v>
      </c>
      <c r="U976" s="272" t="s">
        <v>42</v>
      </c>
      <c r="V976" s="273">
        <v>0.16600000000000001</v>
      </c>
      <c r="W976" s="273">
        <f>V976*K976</f>
        <v>16.467200000000002</v>
      </c>
      <c r="X976" s="273">
        <v>1.2E-4</v>
      </c>
      <c r="Y976" s="273">
        <f>X976*K976</f>
        <v>1.1904000000000001E-2</v>
      </c>
      <c r="Z976" s="273">
        <v>0</v>
      </c>
      <c r="AA976" s="274">
        <f>Z976*K976</f>
        <v>0</v>
      </c>
      <c r="AR976" s="150" t="s">
        <v>232</v>
      </c>
      <c r="AT976" s="150" t="s">
        <v>148</v>
      </c>
      <c r="AU976" s="150" t="s">
        <v>86</v>
      </c>
      <c r="AY976" s="150" t="s">
        <v>147</v>
      </c>
      <c r="BE976" s="275">
        <f>IF(U976="základní",N976,0)</f>
        <v>0</v>
      </c>
      <c r="BF976" s="275">
        <f>IF(U976="snížená",N976,0)</f>
        <v>0</v>
      </c>
      <c r="BG976" s="275">
        <f>IF(U976="zákl. přenesená",N976,0)</f>
        <v>0</v>
      </c>
      <c r="BH976" s="275">
        <f>IF(U976="sníž. přenesená",N976,0)</f>
        <v>0</v>
      </c>
      <c r="BI976" s="275">
        <f>IF(U976="nulová",N976,0)</f>
        <v>0</v>
      </c>
      <c r="BJ976" s="150" t="s">
        <v>33</v>
      </c>
      <c r="BK976" s="275">
        <f>ROUND(L976*K976,2)</f>
        <v>0</v>
      </c>
      <c r="BL976" s="150" t="s">
        <v>232</v>
      </c>
      <c r="BM976" s="150" t="s">
        <v>1206</v>
      </c>
    </row>
    <row r="977" spans="2:65" s="294" customFormat="1" ht="22.5" customHeight="1" x14ac:dyDescent="0.3">
      <c r="B977" s="287"/>
      <c r="C977" s="288"/>
      <c r="D977" s="288"/>
      <c r="E977" s="289" t="s">
        <v>3</v>
      </c>
      <c r="F977" s="321" t="s">
        <v>1194</v>
      </c>
      <c r="G977" s="291"/>
      <c r="H977" s="291"/>
      <c r="I977" s="291"/>
      <c r="J977" s="288"/>
      <c r="K977" s="292">
        <v>99.2</v>
      </c>
      <c r="L977" s="288"/>
      <c r="M977" s="288"/>
      <c r="N977" s="288"/>
      <c r="O977" s="288"/>
      <c r="P977" s="288"/>
      <c r="Q977" s="288"/>
      <c r="R977" s="293"/>
      <c r="T977" s="295"/>
      <c r="U977" s="288"/>
      <c r="V977" s="288"/>
      <c r="W977" s="288"/>
      <c r="X977" s="288"/>
      <c r="Y977" s="288"/>
      <c r="Z977" s="288"/>
      <c r="AA977" s="296"/>
      <c r="AT977" s="297" t="s">
        <v>155</v>
      </c>
      <c r="AU977" s="297" t="s">
        <v>86</v>
      </c>
      <c r="AV977" s="294" t="s">
        <v>86</v>
      </c>
      <c r="AW977" s="294" t="s">
        <v>32</v>
      </c>
      <c r="AX977" s="294" t="s">
        <v>33</v>
      </c>
      <c r="AY977" s="297" t="s">
        <v>147</v>
      </c>
    </row>
    <row r="978" spans="2:65" s="162" customFormat="1" ht="31.5" customHeight="1" x14ac:dyDescent="0.3">
      <c r="B978" s="163"/>
      <c r="C978" s="264" t="s">
        <v>1207</v>
      </c>
      <c r="D978" s="264" t="s">
        <v>148</v>
      </c>
      <c r="E978" s="265" t="s">
        <v>1208</v>
      </c>
      <c r="F978" s="266" t="s">
        <v>1209</v>
      </c>
      <c r="G978" s="267"/>
      <c r="H978" s="267"/>
      <c r="I978" s="267"/>
      <c r="J978" s="268" t="s">
        <v>151</v>
      </c>
      <c r="K978" s="269">
        <v>99.2</v>
      </c>
      <c r="L978" s="339"/>
      <c r="M978" s="340"/>
      <c r="N978" s="270">
        <f>ROUND(L978*K978,2)</f>
        <v>0</v>
      </c>
      <c r="O978" s="267"/>
      <c r="P978" s="267"/>
      <c r="Q978" s="267"/>
      <c r="R978" s="168"/>
      <c r="T978" s="271" t="s">
        <v>3</v>
      </c>
      <c r="U978" s="272" t="s">
        <v>42</v>
      </c>
      <c r="V978" s="273">
        <v>0.17199999999999999</v>
      </c>
      <c r="W978" s="273">
        <f>V978*K978</f>
        <v>17.0624</v>
      </c>
      <c r="X978" s="273">
        <v>1.2E-4</v>
      </c>
      <c r="Y978" s="273">
        <f>X978*K978</f>
        <v>1.1904000000000001E-2</v>
      </c>
      <c r="Z978" s="273">
        <v>0</v>
      </c>
      <c r="AA978" s="274">
        <f>Z978*K978</f>
        <v>0</v>
      </c>
      <c r="AR978" s="150" t="s">
        <v>232</v>
      </c>
      <c r="AT978" s="150" t="s">
        <v>148</v>
      </c>
      <c r="AU978" s="150" t="s">
        <v>86</v>
      </c>
      <c r="AY978" s="150" t="s">
        <v>147</v>
      </c>
      <c r="BE978" s="275">
        <f>IF(U978="základní",N978,0)</f>
        <v>0</v>
      </c>
      <c r="BF978" s="275">
        <f>IF(U978="snížená",N978,0)</f>
        <v>0</v>
      </c>
      <c r="BG978" s="275">
        <f>IF(U978="zákl. přenesená",N978,0)</f>
        <v>0</v>
      </c>
      <c r="BH978" s="275">
        <f>IF(U978="sníž. přenesená",N978,0)</f>
        <v>0</v>
      </c>
      <c r="BI978" s="275">
        <f>IF(U978="nulová",N978,0)</f>
        <v>0</v>
      </c>
      <c r="BJ978" s="150" t="s">
        <v>33</v>
      </c>
      <c r="BK978" s="275">
        <f>ROUND(L978*K978,2)</f>
        <v>0</v>
      </c>
      <c r="BL978" s="150" t="s">
        <v>232</v>
      </c>
      <c r="BM978" s="150" t="s">
        <v>1210</v>
      </c>
    </row>
    <row r="979" spans="2:65" s="294" customFormat="1" ht="22.5" customHeight="1" x14ac:dyDescent="0.3">
      <c r="B979" s="287"/>
      <c r="C979" s="288"/>
      <c r="D979" s="288"/>
      <c r="E979" s="289" t="s">
        <v>3</v>
      </c>
      <c r="F979" s="321" t="s">
        <v>1194</v>
      </c>
      <c r="G979" s="291"/>
      <c r="H979" s="291"/>
      <c r="I979" s="291"/>
      <c r="J979" s="288"/>
      <c r="K979" s="292">
        <v>99.2</v>
      </c>
      <c r="L979" s="288"/>
      <c r="M979" s="288"/>
      <c r="N979" s="288"/>
      <c r="O979" s="288"/>
      <c r="P979" s="288"/>
      <c r="Q979" s="288"/>
      <c r="R979" s="293"/>
      <c r="T979" s="295"/>
      <c r="U979" s="288"/>
      <c r="V979" s="288"/>
      <c r="W979" s="288"/>
      <c r="X979" s="288"/>
      <c r="Y979" s="288"/>
      <c r="Z979" s="288"/>
      <c r="AA979" s="296"/>
      <c r="AT979" s="297" t="s">
        <v>155</v>
      </c>
      <c r="AU979" s="297" t="s">
        <v>86</v>
      </c>
      <c r="AV979" s="294" t="s">
        <v>86</v>
      </c>
      <c r="AW979" s="294" t="s">
        <v>32</v>
      </c>
      <c r="AX979" s="294" t="s">
        <v>33</v>
      </c>
      <c r="AY979" s="297" t="s">
        <v>147</v>
      </c>
    </row>
    <row r="980" spans="2:65" s="254" customFormat="1" ht="29.85" customHeight="1" x14ac:dyDescent="0.3">
      <c r="B980" s="249"/>
      <c r="C980" s="250"/>
      <c r="D980" s="261" t="s">
        <v>131</v>
      </c>
      <c r="E980" s="261"/>
      <c r="F980" s="261"/>
      <c r="G980" s="261"/>
      <c r="H980" s="261"/>
      <c r="I980" s="261"/>
      <c r="J980" s="261"/>
      <c r="K980" s="261"/>
      <c r="L980" s="261"/>
      <c r="M980" s="261"/>
      <c r="N980" s="262">
        <f>BK980</f>
        <v>0</v>
      </c>
      <c r="O980" s="263"/>
      <c r="P980" s="263"/>
      <c r="Q980" s="263"/>
      <c r="R980" s="253"/>
      <c r="T980" s="255"/>
      <c r="U980" s="250"/>
      <c r="V980" s="250"/>
      <c r="W980" s="256">
        <f>SUM(W981:W983)</f>
        <v>39.580800000000004</v>
      </c>
      <c r="X980" s="250"/>
      <c r="Y980" s="256">
        <f>SUM(Y981:Y983)</f>
        <v>1.488</v>
      </c>
      <c r="Z980" s="250"/>
      <c r="AA980" s="257">
        <f>SUM(AA981:AA983)</f>
        <v>0</v>
      </c>
      <c r="AR980" s="258" t="s">
        <v>86</v>
      </c>
      <c r="AT980" s="259" t="s">
        <v>76</v>
      </c>
      <c r="AU980" s="259" t="s">
        <v>33</v>
      </c>
      <c r="AY980" s="258" t="s">
        <v>147</v>
      </c>
      <c r="BK980" s="260">
        <f>SUM(BK981:BK983)</f>
        <v>0</v>
      </c>
    </row>
    <row r="981" spans="2:65" s="162" customFormat="1" ht="31.5" customHeight="1" x14ac:dyDescent="0.3">
      <c r="B981" s="163"/>
      <c r="C981" s="264" t="s">
        <v>1211</v>
      </c>
      <c r="D981" s="264" t="s">
        <v>148</v>
      </c>
      <c r="E981" s="265" t="s">
        <v>1212</v>
      </c>
      <c r="F981" s="266" t="s">
        <v>1213</v>
      </c>
      <c r="G981" s="267"/>
      <c r="H981" s="267"/>
      <c r="I981" s="267"/>
      <c r="J981" s="268" t="s">
        <v>151</v>
      </c>
      <c r="K981" s="269">
        <v>99.2</v>
      </c>
      <c r="L981" s="339"/>
      <c r="M981" s="340"/>
      <c r="N981" s="270">
        <f>ROUND(L981*K981,2)</f>
        <v>0</v>
      </c>
      <c r="O981" s="267"/>
      <c r="P981" s="267"/>
      <c r="Q981" s="267"/>
      <c r="R981" s="168"/>
      <c r="T981" s="271" t="s">
        <v>3</v>
      </c>
      <c r="U981" s="272" t="s">
        <v>42</v>
      </c>
      <c r="V981" s="273">
        <v>0.39900000000000002</v>
      </c>
      <c r="W981" s="273">
        <f>V981*K981</f>
        <v>39.580800000000004</v>
      </c>
      <c r="X981" s="273">
        <v>0</v>
      </c>
      <c r="Y981" s="273">
        <f>X981*K981</f>
        <v>0</v>
      </c>
      <c r="Z981" s="273">
        <v>0</v>
      </c>
      <c r="AA981" s="274">
        <f>Z981*K981</f>
        <v>0</v>
      </c>
      <c r="AR981" s="150" t="s">
        <v>232</v>
      </c>
      <c r="AT981" s="150" t="s">
        <v>148</v>
      </c>
      <c r="AU981" s="150" t="s">
        <v>86</v>
      </c>
      <c r="AY981" s="150" t="s">
        <v>147</v>
      </c>
      <c r="BE981" s="275">
        <f>IF(U981="základní",N981,0)</f>
        <v>0</v>
      </c>
      <c r="BF981" s="275">
        <f>IF(U981="snížená",N981,0)</f>
        <v>0</v>
      </c>
      <c r="BG981" s="275">
        <f>IF(U981="zákl. přenesená",N981,0)</f>
        <v>0</v>
      </c>
      <c r="BH981" s="275">
        <f>IF(U981="sníž. přenesená",N981,0)</f>
        <v>0</v>
      </c>
      <c r="BI981" s="275">
        <f>IF(U981="nulová",N981,0)</f>
        <v>0</v>
      </c>
      <c r="BJ981" s="150" t="s">
        <v>33</v>
      </c>
      <c r="BK981" s="275">
        <f>ROUND(L981*K981,2)</f>
        <v>0</v>
      </c>
      <c r="BL981" s="150" t="s">
        <v>232</v>
      </c>
      <c r="BM981" s="150" t="s">
        <v>1214</v>
      </c>
    </row>
    <row r="982" spans="2:65" s="294" customFormat="1" ht="22.5" customHeight="1" x14ac:dyDescent="0.3">
      <c r="B982" s="287"/>
      <c r="C982" s="288"/>
      <c r="D982" s="288"/>
      <c r="E982" s="289" t="s">
        <v>3</v>
      </c>
      <c r="F982" s="321" t="s">
        <v>1194</v>
      </c>
      <c r="G982" s="291"/>
      <c r="H982" s="291"/>
      <c r="I982" s="291"/>
      <c r="J982" s="288"/>
      <c r="K982" s="292">
        <v>99.2</v>
      </c>
      <c r="L982" s="288"/>
      <c r="M982" s="288"/>
      <c r="N982" s="288"/>
      <c r="O982" s="288"/>
      <c r="P982" s="288"/>
      <c r="Q982" s="288"/>
      <c r="R982" s="293"/>
      <c r="T982" s="295"/>
      <c r="U982" s="288"/>
      <c r="V982" s="288"/>
      <c r="W982" s="288"/>
      <c r="X982" s="288"/>
      <c r="Y982" s="288"/>
      <c r="Z982" s="288"/>
      <c r="AA982" s="296"/>
      <c r="AT982" s="297" t="s">
        <v>155</v>
      </c>
      <c r="AU982" s="297" t="s">
        <v>86</v>
      </c>
      <c r="AV982" s="294" t="s">
        <v>86</v>
      </c>
      <c r="AW982" s="294" t="s">
        <v>32</v>
      </c>
      <c r="AX982" s="294" t="s">
        <v>33</v>
      </c>
      <c r="AY982" s="297" t="s">
        <v>147</v>
      </c>
    </row>
    <row r="983" spans="2:65" s="162" customFormat="1" ht="22.5" customHeight="1" x14ac:dyDescent="0.3">
      <c r="B983" s="163"/>
      <c r="C983" s="322" t="s">
        <v>1215</v>
      </c>
      <c r="D983" s="322" t="s">
        <v>217</v>
      </c>
      <c r="E983" s="323" t="s">
        <v>1216</v>
      </c>
      <c r="F983" s="324" t="s">
        <v>1217</v>
      </c>
      <c r="G983" s="325"/>
      <c r="H983" s="325"/>
      <c r="I983" s="325"/>
      <c r="J983" s="326" t="s">
        <v>771</v>
      </c>
      <c r="K983" s="327">
        <v>1.488</v>
      </c>
      <c r="L983" s="341"/>
      <c r="M983" s="342"/>
      <c r="N983" s="328">
        <f>ROUND(L983*K983,2)</f>
        <v>0</v>
      </c>
      <c r="O983" s="267"/>
      <c r="P983" s="267"/>
      <c r="Q983" s="267"/>
      <c r="R983" s="168"/>
      <c r="T983" s="271" t="s">
        <v>3</v>
      </c>
      <c r="U983" s="336" t="s">
        <v>42</v>
      </c>
      <c r="V983" s="337">
        <v>0</v>
      </c>
      <c r="W983" s="337">
        <f>V983*K983</f>
        <v>0</v>
      </c>
      <c r="X983" s="337">
        <v>1</v>
      </c>
      <c r="Y983" s="337">
        <f>X983*K983</f>
        <v>1.488</v>
      </c>
      <c r="Z983" s="337">
        <v>0</v>
      </c>
      <c r="AA983" s="338">
        <f>Z983*K983</f>
        <v>0</v>
      </c>
      <c r="AR983" s="150" t="s">
        <v>449</v>
      </c>
      <c r="AT983" s="150" t="s">
        <v>217</v>
      </c>
      <c r="AU983" s="150" t="s">
        <v>86</v>
      </c>
      <c r="AY983" s="150" t="s">
        <v>147</v>
      </c>
      <c r="BE983" s="275">
        <f>IF(U983="základní",N983,0)</f>
        <v>0</v>
      </c>
      <c r="BF983" s="275">
        <f>IF(U983="snížená",N983,0)</f>
        <v>0</v>
      </c>
      <c r="BG983" s="275">
        <f>IF(U983="zákl. přenesená",N983,0)</f>
        <v>0</v>
      </c>
      <c r="BH983" s="275">
        <f>IF(U983="sníž. přenesená",N983,0)</f>
        <v>0</v>
      </c>
      <c r="BI983" s="275">
        <f>IF(U983="nulová",N983,0)</f>
        <v>0</v>
      </c>
      <c r="BJ983" s="150" t="s">
        <v>33</v>
      </c>
      <c r="BK983" s="275">
        <f>ROUND(L983*K983,2)</f>
        <v>0</v>
      </c>
      <c r="BL983" s="150" t="s">
        <v>232</v>
      </c>
      <c r="BM983" s="150" t="s">
        <v>1218</v>
      </c>
    </row>
    <row r="984" spans="2:65" s="162" customFormat="1" ht="6.95" customHeight="1" x14ac:dyDescent="0.3">
      <c r="B984" s="199"/>
      <c r="C984" s="200"/>
      <c r="D984" s="200"/>
      <c r="E984" s="200"/>
      <c r="F984" s="200"/>
      <c r="G984" s="200"/>
      <c r="H984" s="200"/>
      <c r="I984" s="200"/>
      <c r="J984" s="200"/>
      <c r="K984" s="200"/>
      <c r="L984" s="200"/>
      <c r="M984" s="200"/>
      <c r="N984" s="200"/>
      <c r="O984" s="200"/>
      <c r="P984" s="200"/>
      <c r="Q984" s="200"/>
      <c r="R984" s="201"/>
    </row>
  </sheetData>
  <sheetProtection algorithmName="SHA-512" hashValue="8Svuo5DTUGQLEnQ5mFyJx/y+Qy7A53FpruIUnsxydchDoi7TBXWBUQ9XJBITlXRhwNGkxFtu7QUnYQ/pIhwT7A==" saltValue="cFO+5OULCPbB/JMY0ctW1Q==" spinCount="100000" sheet="1" objects="1" scenarios="1" selectLockedCells="1"/>
  <mergeCells count="1286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10:Q110"/>
    <mergeCell ref="L112:Q112"/>
    <mergeCell ref="C118:Q118"/>
    <mergeCell ref="F120:P120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F133:I133"/>
    <mergeCell ref="L133:M133"/>
    <mergeCell ref="N133:Q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F153:I153"/>
    <mergeCell ref="F154:I154"/>
    <mergeCell ref="F155:I155"/>
    <mergeCell ref="F156:I156"/>
    <mergeCell ref="F157:I157"/>
    <mergeCell ref="F158:I158"/>
    <mergeCell ref="L158:M158"/>
    <mergeCell ref="N158:Q158"/>
    <mergeCell ref="F159:I159"/>
    <mergeCell ref="L159:M159"/>
    <mergeCell ref="N159:Q159"/>
    <mergeCell ref="F160:I160"/>
    <mergeCell ref="F162:I162"/>
    <mergeCell ref="L162:M162"/>
    <mergeCell ref="N162:Q162"/>
    <mergeCell ref="F163:I163"/>
    <mergeCell ref="F164:I164"/>
    <mergeCell ref="F165:I165"/>
    <mergeCell ref="F167:I167"/>
    <mergeCell ref="L167:M167"/>
    <mergeCell ref="N167:Q167"/>
    <mergeCell ref="F168:I168"/>
    <mergeCell ref="F169:I169"/>
    <mergeCell ref="F170:I170"/>
    <mergeCell ref="F172:I172"/>
    <mergeCell ref="L172:M172"/>
    <mergeCell ref="N172:Q172"/>
    <mergeCell ref="F173:I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F180:I180"/>
    <mergeCell ref="F181:I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L204:M204"/>
    <mergeCell ref="N204:Q204"/>
    <mergeCell ref="F205:I205"/>
    <mergeCell ref="F206:I206"/>
    <mergeCell ref="L206:M206"/>
    <mergeCell ref="N206:Q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L217:M217"/>
    <mergeCell ref="N217:Q217"/>
    <mergeCell ref="F218:I218"/>
    <mergeCell ref="L218:M218"/>
    <mergeCell ref="N218:Q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L270:M270"/>
    <mergeCell ref="N270:Q270"/>
    <mergeCell ref="F271:I271"/>
    <mergeCell ref="F272:I272"/>
    <mergeCell ref="F273:I273"/>
    <mergeCell ref="L273:M273"/>
    <mergeCell ref="N273:Q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F333:I333"/>
    <mergeCell ref="F334:I334"/>
    <mergeCell ref="F335:I335"/>
    <mergeCell ref="F336:I336"/>
    <mergeCell ref="F337:I337"/>
    <mergeCell ref="F338:I338"/>
    <mergeCell ref="L338:M338"/>
    <mergeCell ref="N338:Q338"/>
    <mergeCell ref="F339:I339"/>
    <mergeCell ref="L339:M339"/>
    <mergeCell ref="N339:Q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F351:I351"/>
    <mergeCell ref="F352:I352"/>
    <mergeCell ref="F353:I353"/>
    <mergeCell ref="L353:M353"/>
    <mergeCell ref="N353:Q353"/>
    <mergeCell ref="F354:I354"/>
    <mergeCell ref="L354:M354"/>
    <mergeCell ref="N354:Q354"/>
    <mergeCell ref="F355:I355"/>
    <mergeCell ref="F356:I356"/>
    <mergeCell ref="F357:I357"/>
    <mergeCell ref="L357:M357"/>
    <mergeCell ref="N357:Q357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F366:I366"/>
    <mergeCell ref="F367:I367"/>
    <mergeCell ref="F368:I368"/>
    <mergeCell ref="F369:I369"/>
    <mergeCell ref="F370:I370"/>
    <mergeCell ref="F371:I371"/>
    <mergeCell ref="F372:I372"/>
    <mergeCell ref="F373:I373"/>
    <mergeCell ref="F374:I374"/>
    <mergeCell ref="F375:I375"/>
    <mergeCell ref="L375:M375"/>
    <mergeCell ref="N375:Q375"/>
    <mergeCell ref="F376:I376"/>
    <mergeCell ref="L376:M376"/>
    <mergeCell ref="N376:Q376"/>
    <mergeCell ref="F377:I377"/>
    <mergeCell ref="F378:I378"/>
    <mergeCell ref="F379:I379"/>
    <mergeCell ref="F380:I380"/>
    <mergeCell ref="F381:I381"/>
    <mergeCell ref="F382:I382"/>
    <mergeCell ref="F383:I383"/>
    <mergeCell ref="F384:I384"/>
    <mergeCell ref="F385:I385"/>
    <mergeCell ref="F386:I386"/>
    <mergeCell ref="L386:M386"/>
    <mergeCell ref="N386:Q386"/>
    <mergeCell ref="F387:I387"/>
    <mergeCell ref="L387:M387"/>
    <mergeCell ref="N387:Q387"/>
    <mergeCell ref="F388:I388"/>
    <mergeCell ref="F389:I389"/>
    <mergeCell ref="L389:M389"/>
    <mergeCell ref="N389:Q389"/>
    <mergeCell ref="F390:I390"/>
    <mergeCell ref="L390:M390"/>
    <mergeCell ref="N390:Q390"/>
    <mergeCell ref="F391:I391"/>
    <mergeCell ref="L391:M391"/>
    <mergeCell ref="N391:Q391"/>
    <mergeCell ref="F392:I392"/>
    <mergeCell ref="F393:I393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F402:I402"/>
    <mergeCell ref="F403:I403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L411:M411"/>
    <mergeCell ref="N411:Q411"/>
    <mergeCell ref="F412:I412"/>
    <mergeCell ref="F413:I413"/>
    <mergeCell ref="F414:I414"/>
    <mergeCell ref="F415:I415"/>
    <mergeCell ref="F416:I416"/>
    <mergeCell ref="F417:I417"/>
    <mergeCell ref="F418:I418"/>
    <mergeCell ref="F419:I419"/>
    <mergeCell ref="F420:I420"/>
    <mergeCell ref="F421:I421"/>
    <mergeCell ref="F422:I422"/>
    <mergeCell ref="F423:I423"/>
    <mergeCell ref="F424:I424"/>
    <mergeCell ref="F425:I425"/>
    <mergeCell ref="F426:I426"/>
    <mergeCell ref="F427:I427"/>
    <mergeCell ref="F428:I428"/>
    <mergeCell ref="F429:I429"/>
    <mergeCell ref="F430:I430"/>
    <mergeCell ref="F431:I431"/>
    <mergeCell ref="F432:I432"/>
    <mergeCell ref="F433:I433"/>
    <mergeCell ref="F434:I434"/>
    <mergeCell ref="F435:I435"/>
    <mergeCell ref="F436:I436"/>
    <mergeCell ref="F437:I437"/>
    <mergeCell ref="F438:I438"/>
    <mergeCell ref="F439:I439"/>
    <mergeCell ref="F440:I440"/>
    <mergeCell ref="F441:I441"/>
    <mergeCell ref="F442:I442"/>
    <mergeCell ref="F443:I443"/>
    <mergeCell ref="F444:I444"/>
    <mergeCell ref="F445:I445"/>
    <mergeCell ref="F446:I446"/>
    <mergeCell ref="F447:I447"/>
    <mergeCell ref="F448:I448"/>
    <mergeCell ref="F449:I449"/>
    <mergeCell ref="F450:I450"/>
    <mergeCell ref="F451:I451"/>
    <mergeCell ref="F452:I452"/>
    <mergeCell ref="F453:I453"/>
    <mergeCell ref="F454:I454"/>
    <mergeCell ref="F455:I455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F464:I464"/>
    <mergeCell ref="F465:I465"/>
    <mergeCell ref="F466:I466"/>
    <mergeCell ref="F467:I467"/>
    <mergeCell ref="F468:I468"/>
    <mergeCell ref="F469:I469"/>
    <mergeCell ref="F470:I470"/>
    <mergeCell ref="F471:I471"/>
    <mergeCell ref="F472:I472"/>
    <mergeCell ref="F473:I473"/>
    <mergeCell ref="F474:I474"/>
    <mergeCell ref="F475:I475"/>
    <mergeCell ref="F476:I476"/>
    <mergeCell ref="F477:I477"/>
    <mergeCell ref="F478:I478"/>
    <mergeCell ref="L478:M478"/>
    <mergeCell ref="N478:Q478"/>
    <mergeCell ref="F479:I479"/>
    <mergeCell ref="F480:I480"/>
    <mergeCell ref="L480:M480"/>
    <mergeCell ref="N480:Q480"/>
    <mergeCell ref="F481:I481"/>
    <mergeCell ref="F482:I482"/>
    <mergeCell ref="F483:I483"/>
    <mergeCell ref="F484:I484"/>
    <mergeCell ref="F485:I485"/>
    <mergeCell ref="F486:I486"/>
    <mergeCell ref="F487:I487"/>
    <mergeCell ref="F488:I488"/>
    <mergeCell ref="F489:I489"/>
    <mergeCell ref="F490:I490"/>
    <mergeCell ref="F491:I491"/>
    <mergeCell ref="F492:I492"/>
    <mergeCell ref="F493:I493"/>
    <mergeCell ref="F494:I494"/>
    <mergeCell ref="F495:I495"/>
    <mergeCell ref="F496:I496"/>
    <mergeCell ref="F497:I497"/>
    <mergeCell ref="F498:I498"/>
    <mergeCell ref="F499:I499"/>
    <mergeCell ref="L499:M499"/>
    <mergeCell ref="N499:Q499"/>
    <mergeCell ref="F500:I500"/>
    <mergeCell ref="F501:I501"/>
    <mergeCell ref="F502:I502"/>
    <mergeCell ref="L502:M502"/>
    <mergeCell ref="N502:Q502"/>
    <mergeCell ref="F503:I503"/>
    <mergeCell ref="F504:I504"/>
    <mergeCell ref="F505:I505"/>
    <mergeCell ref="F506:I506"/>
    <mergeCell ref="F507:I507"/>
    <mergeCell ref="F508:I508"/>
    <mergeCell ref="F509:I509"/>
    <mergeCell ref="F510:I510"/>
    <mergeCell ref="F511:I511"/>
    <mergeCell ref="F512:I512"/>
    <mergeCell ref="F513:I513"/>
    <mergeCell ref="F514:I514"/>
    <mergeCell ref="F515:I515"/>
    <mergeCell ref="F516:I516"/>
    <mergeCell ref="F517:I517"/>
    <mergeCell ref="F518:I518"/>
    <mergeCell ref="F519:I519"/>
    <mergeCell ref="F520:I520"/>
    <mergeCell ref="F521:I521"/>
    <mergeCell ref="F522:I522"/>
    <mergeCell ref="F523:I523"/>
    <mergeCell ref="F524:I524"/>
    <mergeCell ref="F525:I525"/>
    <mergeCell ref="F526:I526"/>
    <mergeCell ref="F527:I527"/>
    <mergeCell ref="F528:I528"/>
    <mergeCell ref="F529:I529"/>
    <mergeCell ref="F530:I530"/>
    <mergeCell ref="F531:I531"/>
    <mergeCell ref="F532:I532"/>
    <mergeCell ref="F533:I533"/>
    <mergeCell ref="F534:I534"/>
    <mergeCell ref="F535:I535"/>
    <mergeCell ref="F536:I536"/>
    <mergeCell ref="F537:I537"/>
    <mergeCell ref="F538:I538"/>
    <mergeCell ref="F539:I539"/>
    <mergeCell ref="F540:I540"/>
    <mergeCell ref="F541:I541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50:I550"/>
    <mergeCell ref="F551:I551"/>
    <mergeCell ref="F552:I552"/>
    <mergeCell ref="F553:I553"/>
    <mergeCell ref="F554:I554"/>
    <mergeCell ref="L554:M554"/>
    <mergeCell ref="N554:Q554"/>
    <mergeCell ref="F555:I555"/>
    <mergeCell ref="F556:I556"/>
    <mergeCell ref="F557:I557"/>
    <mergeCell ref="F558:I558"/>
    <mergeCell ref="F559:I559"/>
    <mergeCell ref="F560:I560"/>
    <mergeCell ref="L560:M560"/>
    <mergeCell ref="N560:Q560"/>
    <mergeCell ref="F561:I561"/>
    <mergeCell ref="F562:I562"/>
    <mergeCell ref="F563:I563"/>
    <mergeCell ref="F564:I564"/>
    <mergeCell ref="F565:I565"/>
    <mergeCell ref="F566:I566"/>
    <mergeCell ref="F567:I567"/>
    <mergeCell ref="F568:I568"/>
    <mergeCell ref="F569:I569"/>
    <mergeCell ref="F570:I570"/>
    <mergeCell ref="F571:I571"/>
    <mergeCell ref="L571:M571"/>
    <mergeCell ref="N571:Q571"/>
    <mergeCell ref="F572:I572"/>
    <mergeCell ref="F573:I573"/>
    <mergeCell ref="F574:I574"/>
    <mergeCell ref="F575:I575"/>
    <mergeCell ref="F576:I576"/>
    <mergeCell ref="F577:I577"/>
    <mergeCell ref="F578:I578"/>
    <mergeCell ref="L578:M578"/>
    <mergeCell ref="N578:Q578"/>
    <mergeCell ref="F579:I579"/>
    <mergeCell ref="L579:M579"/>
    <mergeCell ref="N579:Q579"/>
    <mergeCell ref="F580:I580"/>
    <mergeCell ref="F581:I581"/>
    <mergeCell ref="F582:I582"/>
    <mergeCell ref="F583:I583"/>
    <mergeCell ref="F584:I584"/>
    <mergeCell ref="L584:M584"/>
    <mergeCell ref="N584:Q584"/>
    <mergeCell ref="F585:I585"/>
    <mergeCell ref="F586:I586"/>
    <mergeCell ref="F587:I587"/>
    <mergeCell ref="F588:I588"/>
    <mergeCell ref="F589:I589"/>
    <mergeCell ref="L589:M589"/>
    <mergeCell ref="N589:Q589"/>
    <mergeCell ref="F590:I590"/>
    <mergeCell ref="F591:I591"/>
    <mergeCell ref="L591:M591"/>
    <mergeCell ref="N591:Q591"/>
    <mergeCell ref="F592:I592"/>
    <mergeCell ref="L592:M592"/>
    <mergeCell ref="N592:Q592"/>
    <mergeCell ref="F593:I593"/>
    <mergeCell ref="L593:M593"/>
    <mergeCell ref="N593:Q593"/>
    <mergeCell ref="F595:I595"/>
    <mergeCell ref="L595:M595"/>
    <mergeCell ref="N595:Q595"/>
    <mergeCell ref="F596:I596"/>
    <mergeCell ref="F597:I597"/>
    <mergeCell ref="F598:I598"/>
    <mergeCell ref="F599:I599"/>
    <mergeCell ref="F600:I600"/>
    <mergeCell ref="F601:I601"/>
    <mergeCell ref="F602:I602"/>
    <mergeCell ref="F603:I603"/>
    <mergeCell ref="F604:I604"/>
    <mergeCell ref="F605:I605"/>
    <mergeCell ref="F606:I606"/>
    <mergeCell ref="F607:I607"/>
    <mergeCell ref="F608:I608"/>
    <mergeCell ref="F609:I609"/>
    <mergeCell ref="F610:I610"/>
    <mergeCell ref="F611:I611"/>
    <mergeCell ref="F612:I612"/>
    <mergeCell ref="F613:I613"/>
    <mergeCell ref="F614:I614"/>
    <mergeCell ref="F615:I615"/>
    <mergeCell ref="L615:M615"/>
    <mergeCell ref="N615:Q615"/>
    <mergeCell ref="F616:I616"/>
    <mergeCell ref="F617:I617"/>
    <mergeCell ref="F618:I618"/>
    <mergeCell ref="F619:I619"/>
    <mergeCell ref="L619:M619"/>
    <mergeCell ref="N619:Q619"/>
    <mergeCell ref="F620:I620"/>
    <mergeCell ref="F621:I621"/>
    <mergeCell ref="L621:M621"/>
    <mergeCell ref="N621:Q621"/>
    <mergeCell ref="F622:I622"/>
    <mergeCell ref="L622:M622"/>
    <mergeCell ref="N622:Q622"/>
    <mergeCell ref="F623:I623"/>
    <mergeCell ref="L623:M623"/>
    <mergeCell ref="N623:Q623"/>
    <mergeCell ref="F624:I624"/>
    <mergeCell ref="F625:I625"/>
    <mergeCell ref="F626:I626"/>
    <mergeCell ref="F627:I627"/>
    <mergeCell ref="F628:I628"/>
    <mergeCell ref="F629:I629"/>
    <mergeCell ref="F630:I630"/>
    <mergeCell ref="F631:I631"/>
    <mergeCell ref="F632:I632"/>
    <mergeCell ref="F633:I633"/>
    <mergeCell ref="F634:I634"/>
    <mergeCell ref="L634:M634"/>
    <mergeCell ref="N634:Q634"/>
    <mergeCell ref="F635:I635"/>
    <mergeCell ref="L635:M635"/>
    <mergeCell ref="N635:Q635"/>
    <mergeCell ref="F636:I636"/>
    <mergeCell ref="L636:M636"/>
    <mergeCell ref="N636:Q636"/>
    <mergeCell ref="F637:I637"/>
    <mergeCell ref="F638:I638"/>
    <mergeCell ref="L638:M638"/>
    <mergeCell ref="N638:Q638"/>
    <mergeCell ref="F639:I639"/>
    <mergeCell ref="L639:M639"/>
    <mergeCell ref="N639:Q639"/>
    <mergeCell ref="F640:I640"/>
    <mergeCell ref="L640:M640"/>
    <mergeCell ref="N640:Q640"/>
    <mergeCell ref="F641:I641"/>
    <mergeCell ref="F642:I642"/>
    <mergeCell ref="F643:I643"/>
    <mergeCell ref="F644:I644"/>
    <mergeCell ref="F645:I645"/>
    <mergeCell ref="F646:I646"/>
    <mergeCell ref="L646:M646"/>
    <mergeCell ref="N646:Q646"/>
    <mergeCell ref="F647:I647"/>
    <mergeCell ref="L647:M647"/>
    <mergeCell ref="N647:Q647"/>
    <mergeCell ref="F648:I648"/>
    <mergeCell ref="L648:M648"/>
    <mergeCell ref="N648:Q648"/>
    <mergeCell ref="F649:I649"/>
    <mergeCell ref="F650:I650"/>
    <mergeCell ref="L650:M650"/>
    <mergeCell ref="N650:Q650"/>
    <mergeCell ref="F651:I651"/>
    <mergeCell ref="F652:I652"/>
    <mergeCell ref="L652:M652"/>
    <mergeCell ref="N652:Q652"/>
    <mergeCell ref="F653:I653"/>
    <mergeCell ref="F654:I654"/>
    <mergeCell ref="L654:M654"/>
    <mergeCell ref="N654:Q654"/>
    <mergeCell ref="F655:I655"/>
    <mergeCell ref="F656:I656"/>
    <mergeCell ref="F657:I657"/>
    <mergeCell ref="L657:M657"/>
    <mergeCell ref="N657:Q657"/>
    <mergeCell ref="F658:I658"/>
    <mergeCell ref="F659:I659"/>
    <mergeCell ref="L659:M659"/>
    <mergeCell ref="N659:Q659"/>
    <mergeCell ref="F660:I660"/>
    <mergeCell ref="F661:I661"/>
    <mergeCell ref="L661:M661"/>
    <mergeCell ref="N661:Q661"/>
    <mergeCell ref="F662:I662"/>
    <mergeCell ref="F663:I663"/>
    <mergeCell ref="F664:I664"/>
    <mergeCell ref="F665:I665"/>
    <mergeCell ref="L665:M665"/>
    <mergeCell ref="N665:Q665"/>
    <mergeCell ref="F666:I666"/>
    <mergeCell ref="F667:I667"/>
    <mergeCell ref="L667:M667"/>
    <mergeCell ref="N667:Q667"/>
    <mergeCell ref="F668:I668"/>
    <mergeCell ref="F669:I669"/>
    <mergeCell ref="L669:M669"/>
    <mergeCell ref="N669:Q669"/>
    <mergeCell ref="F670:I670"/>
    <mergeCell ref="F671:I671"/>
    <mergeCell ref="F672:I672"/>
    <mergeCell ref="F673:I673"/>
    <mergeCell ref="L673:M673"/>
    <mergeCell ref="N673:Q673"/>
    <mergeCell ref="F674:I674"/>
    <mergeCell ref="F675:I675"/>
    <mergeCell ref="F676:I676"/>
    <mergeCell ref="F677:I677"/>
    <mergeCell ref="F678:I678"/>
    <mergeCell ref="L678:M678"/>
    <mergeCell ref="N678:Q678"/>
    <mergeCell ref="F679:I679"/>
    <mergeCell ref="F680:I680"/>
    <mergeCell ref="L680:M680"/>
    <mergeCell ref="N680:Q680"/>
    <mergeCell ref="F681:I681"/>
    <mergeCell ref="F682:I682"/>
    <mergeCell ref="F683:I683"/>
    <mergeCell ref="F684:I684"/>
    <mergeCell ref="F685:I685"/>
    <mergeCell ref="F686:I686"/>
    <mergeCell ref="F687:I687"/>
    <mergeCell ref="F688:I688"/>
    <mergeCell ref="F689:I689"/>
    <mergeCell ref="F690:I690"/>
    <mergeCell ref="F691:I691"/>
    <mergeCell ref="F692:I692"/>
    <mergeCell ref="F693:I693"/>
    <mergeCell ref="F694:I694"/>
    <mergeCell ref="F695:I695"/>
    <mergeCell ref="F696:I696"/>
    <mergeCell ref="F697:I697"/>
    <mergeCell ref="F698:I698"/>
    <mergeCell ref="F699:I699"/>
    <mergeCell ref="F700:I700"/>
    <mergeCell ref="F701:I701"/>
    <mergeCell ref="F702:I702"/>
    <mergeCell ref="F703:I703"/>
    <mergeCell ref="F704:I704"/>
    <mergeCell ref="F705:I705"/>
    <mergeCell ref="F706:I706"/>
    <mergeCell ref="F707:I707"/>
    <mergeCell ref="F708:I708"/>
    <mergeCell ref="F709:I709"/>
    <mergeCell ref="F710:I710"/>
    <mergeCell ref="F711:I711"/>
    <mergeCell ref="F712:I712"/>
    <mergeCell ref="F713:I713"/>
    <mergeCell ref="F714:I714"/>
    <mergeCell ref="F715:I715"/>
    <mergeCell ref="F716:I716"/>
    <mergeCell ref="F717:I717"/>
    <mergeCell ref="F718:I718"/>
    <mergeCell ref="F719:I719"/>
    <mergeCell ref="F720:I720"/>
    <mergeCell ref="F721:I721"/>
    <mergeCell ref="F722:I722"/>
    <mergeCell ref="F723:I723"/>
    <mergeCell ref="F724:I724"/>
    <mergeCell ref="F725:I725"/>
    <mergeCell ref="F726:I726"/>
    <mergeCell ref="F727:I727"/>
    <mergeCell ref="F728:I728"/>
    <mergeCell ref="F729:I729"/>
    <mergeCell ref="F730:I730"/>
    <mergeCell ref="F731:I731"/>
    <mergeCell ref="F732:I732"/>
    <mergeCell ref="F733:I733"/>
    <mergeCell ref="F734:I734"/>
    <mergeCell ref="F735:I735"/>
    <mergeCell ref="F736:I736"/>
    <mergeCell ref="F737:I737"/>
    <mergeCell ref="F738:I738"/>
    <mergeCell ref="F739:I739"/>
    <mergeCell ref="F740:I740"/>
    <mergeCell ref="F741:I741"/>
    <mergeCell ref="F742:I742"/>
    <mergeCell ref="F743:I743"/>
    <mergeCell ref="F744:I744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L752:M752"/>
    <mergeCell ref="N752:Q752"/>
    <mergeCell ref="F753:I753"/>
    <mergeCell ref="L753:M753"/>
    <mergeCell ref="N753:Q753"/>
    <mergeCell ref="F755:I755"/>
    <mergeCell ref="L755:M755"/>
    <mergeCell ref="N755:Q755"/>
    <mergeCell ref="F756:I756"/>
    <mergeCell ref="L756:M756"/>
    <mergeCell ref="N756:Q756"/>
    <mergeCell ref="F757:I757"/>
    <mergeCell ref="L757:M757"/>
    <mergeCell ref="N757:Q757"/>
    <mergeCell ref="F758:I758"/>
    <mergeCell ref="L758:M758"/>
    <mergeCell ref="N758:Q758"/>
    <mergeCell ref="F759:I759"/>
    <mergeCell ref="L759:M759"/>
    <mergeCell ref="N759:Q759"/>
    <mergeCell ref="F760:I760"/>
    <mergeCell ref="L760:M760"/>
    <mergeCell ref="N760:Q760"/>
    <mergeCell ref="F761:I761"/>
    <mergeCell ref="F762:I762"/>
    <mergeCell ref="F763:I763"/>
    <mergeCell ref="F765:I765"/>
    <mergeCell ref="L765:M765"/>
    <mergeCell ref="N765:Q765"/>
    <mergeCell ref="F768:I768"/>
    <mergeCell ref="L768:M768"/>
    <mergeCell ref="N768:Q768"/>
    <mergeCell ref="F769:I769"/>
    <mergeCell ref="F770:I770"/>
    <mergeCell ref="F771:I771"/>
    <mergeCell ref="F772:I772"/>
    <mergeCell ref="L772:M772"/>
    <mergeCell ref="N772:Q772"/>
    <mergeCell ref="F773:I773"/>
    <mergeCell ref="F774:I774"/>
    <mergeCell ref="F775:I775"/>
    <mergeCell ref="F776:I776"/>
    <mergeCell ref="L776:M776"/>
    <mergeCell ref="N776:Q776"/>
    <mergeCell ref="F777:I777"/>
    <mergeCell ref="L777:M777"/>
    <mergeCell ref="N777:Q777"/>
    <mergeCell ref="F778:I778"/>
    <mergeCell ref="L778:M778"/>
    <mergeCell ref="N778:Q778"/>
    <mergeCell ref="F779:I779"/>
    <mergeCell ref="L779:M779"/>
    <mergeCell ref="N779:Q779"/>
    <mergeCell ref="F780:I780"/>
    <mergeCell ref="F781:I781"/>
    <mergeCell ref="F782:I782"/>
    <mergeCell ref="F783:I783"/>
    <mergeCell ref="L783:M783"/>
    <mergeCell ref="N783:Q783"/>
    <mergeCell ref="F784:I784"/>
    <mergeCell ref="L784:M784"/>
    <mergeCell ref="N784:Q784"/>
    <mergeCell ref="F785:I785"/>
    <mergeCell ref="L785:M785"/>
    <mergeCell ref="N785:Q785"/>
    <mergeCell ref="F786:I786"/>
    <mergeCell ref="L786:M786"/>
    <mergeCell ref="N786:Q786"/>
    <mergeCell ref="F787:I787"/>
    <mergeCell ref="L787:M787"/>
    <mergeCell ref="N787:Q787"/>
    <mergeCell ref="F789:I789"/>
    <mergeCell ref="L789:M789"/>
    <mergeCell ref="N789:Q789"/>
    <mergeCell ref="F790:I790"/>
    <mergeCell ref="F791:I791"/>
    <mergeCell ref="F792:I792"/>
    <mergeCell ref="F793:I793"/>
    <mergeCell ref="L793:M793"/>
    <mergeCell ref="N793:Q793"/>
    <mergeCell ref="F794:I794"/>
    <mergeCell ref="F795:I795"/>
    <mergeCell ref="F796:I796"/>
    <mergeCell ref="L796:M796"/>
    <mergeCell ref="N796:Q796"/>
    <mergeCell ref="F797:I797"/>
    <mergeCell ref="L797:M797"/>
    <mergeCell ref="N797:Q797"/>
    <mergeCell ref="F799:I799"/>
    <mergeCell ref="L799:M799"/>
    <mergeCell ref="N799:Q799"/>
    <mergeCell ref="F800:I800"/>
    <mergeCell ref="F801:I801"/>
    <mergeCell ref="L801:M801"/>
    <mergeCell ref="N801:Q801"/>
    <mergeCell ref="F802:I802"/>
    <mergeCell ref="L802:M802"/>
    <mergeCell ref="N802:Q802"/>
    <mergeCell ref="F803:I803"/>
    <mergeCell ref="F804:I804"/>
    <mergeCell ref="F805:I805"/>
    <mergeCell ref="F806:I806"/>
    <mergeCell ref="L806:M806"/>
    <mergeCell ref="N806:Q806"/>
    <mergeCell ref="F807:I807"/>
    <mergeCell ref="L807:M807"/>
    <mergeCell ref="N807:Q807"/>
    <mergeCell ref="F808:I808"/>
    <mergeCell ref="L808:M808"/>
    <mergeCell ref="N808:Q808"/>
    <mergeCell ref="F809:I809"/>
    <mergeCell ref="L809:M809"/>
    <mergeCell ref="N809:Q809"/>
    <mergeCell ref="F811:I811"/>
    <mergeCell ref="L811:M811"/>
    <mergeCell ref="N811:Q811"/>
    <mergeCell ref="F812:I812"/>
    <mergeCell ref="F813:I813"/>
    <mergeCell ref="F814:I814"/>
    <mergeCell ref="F815:I815"/>
    <mergeCell ref="L815:M815"/>
    <mergeCell ref="N815:Q815"/>
    <mergeCell ref="F816:I816"/>
    <mergeCell ref="F817:I817"/>
    <mergeCell ref="F818:I818"/>
    <mergeCell ref="F819:I819"/>
    <mergeCell ref="F820:I820"/>
    <mergeCell ref="F821:I821"/>
    <mergeCell ref="F822:I822"/>
    <mergeCell ref="F823:I823"/>
    <mergeCell ref="L823:M823"/>
    <mergeCell ref="N823:Q823"/>
    <mergeCell ref="F824:I824"/>
    <mergeCell ref="F825:I825"/>
    <mergeCell ref="L825:M825"/>
    <mergeCell ref="N825:Q825"/>
    <mergeCell ref="F826:I826"/>
    <mergeCell ref="F827:I827"/>
    <mergeCell ref="F828:I828"/>
    <mergeCell ref="L828:M828"/>
    <mergeCell ref="N828:Q828"/>
    <mergeCell ref="F829:I829"/>
    <mergeCell ref="F830:I830"/>
    <mergeCell ref="F831:I831"/>
    <mergeCell ref="F832:I832"/>
    <mergeCell ref="L832:M832"/>
    <mergeCell ref="N832:Q832"/>
    <mergeCell ref="F833:I833"/>
    <mergeCell ref="F834:I834"/>
    <mergeCell ref="L834:M834"/>
    <mergeCell ref="N834:Q834"/>
    <mergeCell ref="F835:I835"/>
    <mergeCell ref="F836:I836"/>
    <mergeCell ref="L836:M836"/>
    <mergeCell ref="N836:Q836"/>
    <mergeCell ref="F837:I837"/>
    <mergeCell ref="F838:I838"/>
    <mergeCell ref="F839:I839"/>
    <mergeCell ref="L839:M839"/>
    <mergeCell ref="N839:Q839"/>
    <mergeCell ref="F840:I840"/>
    <mergeCell ref="F841:I841"/>
    <mergeCell ref="L841:M841"/>
    <mergeCell ref="N841:Q841"/>
    <mergeCell ref="F842:I842"/>
    <mergeCell ref="F843:I843"/>
    <mergeCell ref="L843:M843"/>
    <mergeCell ref="N843:Q843"/>
    <mergeCell ref="F844:I844"/>
    <mergeCell ref="L844:M844"/>
    <mergeCell ref="N844:Q844"/>
    <mergeCell ref="F845:I845"/>
    <mergeCell ref="L845:M845"/>
    <mergeCell ref="N845:Q845"/>
    <mergeCell ref="F846:I846"/>
    <mergeCell ref="L846:M846"/>
    <mergeCell ref="N846:Q846"/>
    <mergeCell ref="F847:I847"/>
    <mergeCell ref="L847:M847"/>
    <mergeCell ref="N847:Q847"/>
    <mergeCell ref="F849:I849"/>
    <mergeCell ref="L849:M849"/>
    <mergeCell ref="N849:Q849"/>
    <mergeCell ref="F850:I850"/>
    <mergeCell ref="F851:I851"/>
    <mergeCell ref="L851:M851"/>
    <mergeCell ref="N851:Q851"/>
    <mergeCell ref="F852:I852"/>
    <mergeCell ref="L852:M852"/>
    <mergeCell ref="N852:Q852"/>
    <mergeCell ref="F853:I853"/>
    <mergeCell ref="F854:I854"/>
    <mergeCell ref="F855:I855"/>
    <mergeCell ref="F856:I856"/>
    <mergeCell ref="L856:M856"/>
    <mergeCell ref="N856:Q856"/>
    <mergeCell ref="F857:I857"/>
    <mergeCell ref="L857:M857"/>
    <mergeCell ref="N857:Q857"/>
    <mergeCell ref="F858:I858"/>
    <mergeCell ref="L858:M858"/>
    <mergeCell ref="N858:Q858"/>
    <mergeCell ref="F859:I859"/>
    <mergeCell ref="F860:I860"/>
    <mergeCell ref="L860:M860"/>
    <mergeCell ref="N860:Q860"/>
    <mergeCell ref="F861:I861"/>
    <mergeCell ref="L861:M861"/>
    <mergeCell ref="N861:Q861"/>
    <mergeCell ref="F862:I862"/>
    <mergeCell ref="F863:I863"/>
    <mergeCell ref="L863:M863"/>
    <mergeCell ref="N863:Q863"/>
    <mergeCell ref="F864:I864"/>
    <mergeCell ref="L864:M864"/>
    <mergeCell ref="N864:Q864"/>
    <mergeCell ref="F865:I865"/>
    <mergeCell ref="F866:I866"/>
    <mergeCell ref="F867:I867"/>
    <mergeCell ref="F868:I868"/>
    <mergeCell ref="F869:I869"/>
    <mergeCell ref="F870:I870"/>
    <mergeCell ref="F871:I871"/>
    <mergeCell ref="L871:M871"/>
    <mergeCell ref="N871:Q871"/>
    <mergeCell ref="F872:I872"/>
    <mergeCell ref="F873:I873"/>
    <mergeCell ref="L873:M873"/>
    <mergeCell ref="N873:Q873"/>
    <mergeCell ref="F874:I874"/>
    <mergeCell ref="L874:M874"/>
    <mergeCell ref="N874:Q874"/>
    <mergeCell ref="F875:I875"/>
    <mergeCell ref="F876:I876"/>
    <mergeCell ref="F877:I877"/>
    <mergeCell ref="F878:I878"/>
    <mergeCell ref="L878:M878"/>
    <mergeCell ref="N878:Q878"/>
    <mergeCell ref="F879:I879"/>
    <mergeCell ref="L879:M879"/>
    <mergeCell ref="N879:Q879"/>
    <mergeCell ref="F880:I880"/>
    <mergeCell ref="L880:M880"/>
    <mergeCell ref="N880:Q880"/>
    <mergeCell ref="F881:I881"/>
    <mergeCell ref="L881:M881"/>
    <mergeCell ref="N881:Q881"/>
    <mergeCell ref="F883:I883"/>
    <mergeCell ref="L883:M883"/>
    <mergeCell ref="N883:Q883"/>
    <mergeCell ref="F884:I884"/>
    <mergeCell ref="F885:I885"/>
    <mergeCell ref="L885:M885"/>
    <mergeCell ref="N885:Q885"/>
    <mergeCell ref="F886:I886"/>
    <mergeCell ref="L886:M886"/>
    <mergeCell ref="N886:Q886"/>
    <mergeCell ref="F887:I887"/>
    <mergeCell ref="F888:I888"/>
    <mergeCell ref="L888:M888"/>
    <mergeCell ref="N888:Q888"/>
    <mergeCell ref="F889:I889"/>
    <mergeCell ref="F890:I890"/>
    <mergeCell ref="L890:M890"/>
    <mergeCell ref="N890:Q890"/>
    <mergeCell ref="F891:I891"/>
    <mergeCell ref="F892:I892"/>
    <mergeCell ref="L892:M892"/>
    <mergeCell ref="N892:Q892"/>
    <mergeCell ref="F893:I893"/>
    <mergeCell ref="L893:M893"/>
    <mergeCell ref="N893:Q893"/>
    <mergeCell ref="F894:I894"/>
    <mergeCell ref="F895:I895"/>
    <mergeCell ref="L895:M895"/>
    <mergeCell ref="N895:Q895"/>
    <mergeCell ref="F896:I896"/>
    <mergeCell ref="F897:I897"/>
    <mergeCell ref="L897:M897"/>
    <mergeCell ref="N897:Q897"/>
    <mergeCell ref="F898:I898"/>
    <mergeCell ref="L898:M898"/>
    <mergeCell ref="N898:Q898"/>
    <mergeCell ref="F900:I900"/>
    <mergeCell ref="L900:M900"/>
    <mergeCell ref="N900:Q900"/>
    <mergeCell ref="F901:I901"/>
    <mergeCell ref="F902:I902"/>
    <mergeCell ref="F903:I903"/>
    <mergeCell ref="F904:I904"/>
    <mergeCell ref="F905:I905"/>
    <mergeCell ref="L905:M905"/>
    <mergeCell ref="N905:Q905"/>
    <mergeCell ref="F906:I906"/>
    <mergeCell ref="F907:I907"/>
    <mergeCell ref="F908:I908"/>
    <mergeCell ref="F909:I909"/>
    <mergeCell ref="F910:I910"/>
    <mergeCell ref="L910:M910"/>
    <mergeCell ref="N910:Q910"/>
    <mergeCell ref="F911:I911"/>
    <mergeCell ref="L911:M911"/>
    <mergeCell ref="N911:Q911"/>
    <mergeCell ref="F912:I912"/>
    <mergeCell ref="F913:I913"/>
    <mergeCell ref="F914:I914"/>
    <mergeCell ref="F915:I915"/>
    <mergeCell ref="F916:I916"/>
    <mergeCell ref="L916:M916"/>
    <mergeCell ref="N916:Q916"/>
    <mergeCell ref="F917:I917"/>
    <mergeCell ref="F918:I918"/>
    <mergeCell ref="F919:I919"/>
    <mergeCell ref="F920:I920"/>
    <mergeCell ref="F921:I921"/>
    <mergeCell ref="L921:M921"/>
    <mergeCell ref="N921:Q921"/>
    <mergeCell ref="F922:I922"/>
    <mergeCell ref="L922:M922"/>
    <mergeCell ref="N922:Q922"/>
    <mergeCell ref="F923:I923"/>
    <mergeCell ref="F924:I924"/>
    <mergeCell ref="F925:I925"/>
    <mergeCell ref="F926:I926"/>
    <mergeCell ref="L926:M926"/>
    <mergeCell ref="N926:Q926"/>
    <mergeCell ref="F927:I927"/>
    <mergeCell ref="L927:M927"/>
    <mergeCell ref="N927:Q927"/>
    <mergeCell ref="F928:I928"/>
    <mergeCell ref="L928:M928"/>
    <mergeCell ref="N928:Q928"/>
    <mergeCell ref="F929:I929"/>
    <mergeCell ref="L929:M929"/>
    <mergeCell ref="N929:Q929"/>
    <mergeCell ref="F930:I930"/>
    <mergeCell ref="L930:M930"/>
    <mergeCell ref="N930:Q930"/>
    <mergeCell ref="F931:I931"/>
    <mergeCell ref="L931:M931"/>
    <mergeCell ref="N931:Q931"/>
    <mergeCell ref="F932:I932"/>
    <mergeCell ref="L932:M932"/>
    <mergeCell ref="N932:Q932"/>
    <mergeCell ref="F933:I933"/>
    <mergeCell ref="L933:M933"/>
    <mergeCell ref="N933:Q933"/>
    <mergeCell ref="F934:I934"/>
    <mergeCell ref="L934:M934"/>
    <mergeCell ref="N934:Q934"/>
    <mergeCell ref="F935:I935"/>
    <mergeCell ref="F936:I936"/>
    <mergeCell ref="F937:I937"/>
    <mergeCell ref="F938:I938"/>
    <mergeCell ref="F939:I939"/>
    <mergeCell ref="L939:M939"/>
    <mergeCell ref="N939:Q939"/>
    <mergeCell ref="F940:I940"/>
    <mergeCell ref="F941:I941"/>
    <mergeCell ref="F942:I942"/>
    <mergeCell ref="F943:I943"/>
    <mergeCell ref="L943:M943"/>
    <mergeCell ref="N943:Q943"/>
    <mergeCell ref="F944:I944"/>
    <mergeCell ref="F945:I945"/>
    <mergeCell ref="L945:M945"/>
    <mergeCell ref="N945:Q945"/>
    <mergeCell ref="F946:I946"/>
    <mergeCell ref="L946:M946"/>
    <mergeCell ref="N946:Q946"/>
    <mergeCell ref="F947:I947"/>
    <mergeCell ref="L947:M947"/>
    <mergeCell ref="N947:Q947"/>
    <mergeCell ref="F948:I948"/>
    <mergeCell ref="L948:M948"/>
    <mergeCell ref="N948:Q948"/>
    <mergeCell ref="F950:I950"/>
    <mergeCell ref="L950:M950"/>
    <mergeCell ref="N950:Q950"/>
    <mergeCell ref="F951:I951"/>
    <mergeCell ref="F952:I952"/>
    <mergeCell ref="F953:I953"/>
    <mergeCell ref="F954:I954"/>
    <mergeCell ref="F955:I955"/>
    <mergeCell ref="N974:Q974"/>
    <mergeCell ref="F975:I975"/>
    <mergeCell ref="F976:I976"/>
    <mergeCell ref="L976:M976"/>
    <mergeCell ref="N976:Q976"/>
    <mergeCell ref="F977:I977"/>
    <mergeCell ref="F978:I978"/>
    <mergeCell ref="L978:M978"/>
    <mergeCell ref="N978:Q978"/>
    <mergeCell ref="F979:I979"/>
    <mergeCell ref="F981:I981"/>
    <mergeCell ref="L981:M981"/>
    <mergeCell ref="N981:Q981"/>
    <mergeCell ref="F956:I956"/>
    <mergeCell ref="F957:I957"/>
    <mergeCell ref="F958:I958"/>
    <mergeCell ref="F959:I959"/>
    <mergeCell ref="F960:I960"/>
    <mergeCell ref="F961:I961"/>
    <mergeCell ref="F962:I962"/>
    <mergeCell ref="F963:I963"/>
    <mergeCell ref="F964:I964"/>
    <mergeCell ref="F965:I965"/>
    <mergeCell ref="F966:I966"/>
    <mergeCell ref="F967:I967"/>
    <mergeCell ref="F968:I968"/>
    <mergeCell ref="F970:I970"/>
    <mergeCell ref="L970:M970"/>
    <mergeCell ref="N970:Q970"/>
    <mergeCell ref="F971:I971"/>
    <mergeCell ref="H1:K1"/>
    <mergeCell ref="S2:AC2"/>
    <mergeCell ref="F982:I982"/>
    <mergeCell ref="F983:I983"/>
    <mergeCell ref="L983:M983"/>
    <mergeCell ref="N983:Q983"/>
    <mergeCell ref="N130:Q130"/>
    <mergeCell ref="N131:Q131"/>
    <mergeCell ref="N132:Q132"/>
    <mergeCell ref="N161:Q161"/>
    <mergeCell ref="N166:Q166"/>
    <mergeCell ref="N171:Q171"/>
    <mergeCell ref="N594:Q594"/>
    <mergeCell ref="N754:Q754"/>
    <mergeCell ref="N764:Q764"/>
    <mergeCell ref="N766:Q766"/>
    <mergeCell ref="N767:Q767"/>
    <mergeCell ref="N788:Q788"/>
    <mergeCell ref="N798:Q798"/>
    <mergeCell ref="N810:Q810"/>
    <mergeCell ref="N848:Q848"/>
    <mergeCell ref="N882:Q882"/>
    <mergeCell ref="N899:Q899"/>
    <mergeCell ref="N949:Q949"/>
    <mergeCell ref="N969:Q969"/>
    <mergeCell ref="N980:Q980"/>
    <mergeCell ref="F972:I972"/>
    <mergeCell ref="L972:M972"/>
    <mergeCell ref="N972:Q972"/>
    <mergeCell ref="F973:I973"/>
    <mergeCell ref="F974:I974"/>
    <mergeCell ref="L974:M974"/>
  </mergeCells>
  <hyperlinks>
    <hyperlink ref="F1:G1" location="C2" tooltip="Krycí list rozpočtu" display="1) Krycí list rozpočtu"/>
    <hyperlink ref="H1:K1" location="C87" tooltip="Rekapitulace rozpočtu" display="2) Rekapitulace rozpočtu"/>
    <hyperlink ref="L1" location="C129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06"/>
  <sheetViews>
    <sheetView showGridLines="0" workbookViewId="0">
      <pane ySplit="1" topLeftCell="A146" activePane="bottomLeft" state="frozen"/>
      <selection pane="bottomLeft" activeCell="L170" sqref="L170:M170"/>
    </sheetView>
  </sheetViews>
  <sheetFormatPr defaultRowHeight="13.5" x14ac:dyDescent="0.3"/>
  <cols>
    <col min="1" max="1" width="8.33203125" style="147" customWidth="1"/>
    <col min="2" max="2" width="1.6640625" style="147" customWidth="1"/>
    <col min="3" max="3" width="4.1640625" style="147" customWidth="1"/>
    <col min="4" max="4" width="4.33203125" style="147" customWidth="1"/>
    <col min="5" max="5" width="17.1640625" style="147" customWidth="1"/>
    <col min="6" max="7" width="11.1640625" style="147" customWidth="1"/>
    <col min="8" max="8" width="12.5" style="147" customWidth="1"/>
    <col min="9" max="9" width="7" style="147" customWidth="1"/>
    <col min="10" max="10" width="5.1640625" style="147" customWidth="1"/>
    <col min="11" max="11" width="11.5" style="147" customWidth="1"/>
    <col min="12" max="12" width="12" style="147" customWidth="1"/>
    <col min="13" max="14" width="6" style="147" customWidth="1"/>
    <col min="15" max="15" width="2" style="147" customWidth="1"/>
    <col min="16" max="16" width="12.5" style="147" customWidth="1"/>
    <col min="17" max="17" width="4.1640625" style="147" customWidth="1"/>
    <col min="18" max="18" width="1.6640625" style="147" customWidth="1"/>
    <col min="19" max="19" width="8.1640625" style="147" customWidth="1"/>
    <col min="20" max="20" width="29.6640625" style="147" customWidth="1"/>
    <col min="21" max="21" width="16.33203125" style="147" customWidth="1"/>
    <col min="22" max="22" width="12.33203125" style="147" customWidth="1"/>
    <col min="23" max="23" width="16.33203125" style="147" customWidth="1"/>
    <col min="24" max="24" width="12.1640625" style="147" customWidth="1"/>
    <col min="25" max="25" width="15" style="147" customWidth="1"/>
    <col min="26" max="26" width="11" style="147" customWidth="1"/>
    <col min="27" max="27" width="15" style="147" customWidth="1"/>
    <col min="28" max="28" width="16.33203125" style="147" customWidth="1"/>
    <col min="29" max="29" width="11" style="147" customWidth="1"/>
    <col min="30" max="30" width="15" style="147" customWidth="1"/>
    <col min="31" max="31" width="16.33203125" style="147" customWidth="1"/>
    <col min="32" max="43" width="9.33203125" style="147"/>
    <col min="44" max="65" width="9.33203125" style="147" hidden="1"/>
    <col min="66" max="16384" width="9.33203125" style="147"/>
  </cols>
  <sheetData>
    <row r="1" spans="1:66" ht="21.75" customHeight="1" x14ac:dyDescent="0.3">
      <c r="A1" s="106"/>
      <c r="B1" s="104"/>
      <c r="C1" s="104"/>
      <c r="D1" s="105" t="s">
        <v>1</v>
      </c>
      <c r="E1" s="104"/>
      <c r="F1" s="102" t="s">
        <v>1994</v>
      </c>
      <c r="G1" s="102"/>
      <c r="H1" s="146" t="s">
        <v>1995</v>
      </c>
      <c r="I1" s="146"/>
      <c r="J1" s="146"/>
      <c r="K1" s="146"/>
      <c r="L1" s="102" t="s">
        <v>1996</v>
      </c>
      <c r="M1" s="104"/>
      <c r="N1" s="104"/>
      <c r="O1" s="105" t="s">
        <v>100</v>
      </c>
      <c r="P1" s="104"/>
      <c r="Q1" s="104"/>
      <c r="R1" s="104"/>
      <c r="S1" s="102" t="s">
        <v>1997</v>
      </c>
      <c r="T1" s="102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</row>
    <row r="2" spans="1:66" ht="36.950000000000003" customHeight="1" x14ac:dyDescent="0.3">
      <c r="C2" s="148" t="s">
        <v>5</v>
      </c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T2" s="150" t="s">
        <v>90</v>
      </c>
    </row>
    <row r="3" spans="1:66" ht="6.95" customHeight="1" x14ac:dyDescent="0.3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  <c r="AT3" s="150" t="s">
        <v>86</v>
      </c>
    </row>
    <row r="4" spans="1:66" ht="36.950000000000003" customHeight="1" x14ac:dyDescent="0.3">
      <c r="B4" s="154"/>
      <c r="C4" s="155" t="s">
        <v>101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7"/>
      <c r="T4" s="158" t="s">
        <v>11</v>
      </c>
      <c r="AT4" s="150" t="s">
        <v>4</v>
      </c>
    </row>
    <row r="5" spans="1:66" ht="6.95" customHeight="1" x14ac:dyDescent="0.3">
      <c r="B5" s="154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7"/>
    </row>
    <row r="6" spans="1:66" ht="25.35" customHeight="1" x14ac:dyDescent="0.3">
      <c r="B6" s="154"/>
      <c r="C6" s="159"/>
      <c r="D6" s="160" t="s">
        <v>16</v>
      </c>
      <c r="E6" s="159"/>
      <c r="F6" s="161" t="str">
        <f>'Rekapitulace stavby'!K6</f>
        <v>Revitalizace areálu KOC V Podhájí- Zateplení objektu, Krajská Zdravotní a.s.-Masarykova nemocnice v Ústí n.L., o.z.</v>
      </c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9"/>
      <c r="R6" s="157"/>
    </row>
    <row r="7" spans="1:66" ht="25.35" customHeight="1" x14ac:dyDescent="0.3">
      <c r="B7" s="154"/>
      <c r="C7" s="159"/>
      <c r="D7" s="160" t="s">
        <v>102</v>
      </c>
      <c r="E7" s="159"/>
      <c r="F7" s="161" t="s">
        <v>103</v>
      </c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9"/>
      <c r="R7" s="157"/>
    </row>
    <row r="8" spans="1:66" s="162" customFormat="1" ht="32.85" customHeight="1" x14ac:dyDescent="0.3">
      <c r="B8" s="163"/>
      <c r="C8" s="164"/>
      <c r="D8" s="165" t="s">
        <v>104</v>
      </c>
      <c r="E8" s="164"/>
      <c r="F8" s="166" t="s">
        <v>1219</v>
      </c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4"/>
      <c r="R8" s="168"/>
    </row>
    <row r="9" spans="1:66" s="162" customFormat="1" ht="14.45" customHeight="1" x14ac:dyDescent="0.3">
      <c r="B9" s="163"/>
      <c r="C9" s="164"/>
      <c r="D9" s="160" t="s">
        <v>18</v>
      </c>
      <c r="E9" s="164"/>
      <c r="F9" s="169" t="s">
        <v>3</v>
      </c>
      <c r="G9" s="164"/>
      <c r="H9" s="164"/>
      <c r="I9" s="164"/>
      <c r="J9" s="164"/>
      <c r="K9" s="164"/>
      <c r="L9" s="164"/>
      <c r="M9" s="160" t="s">
        <v>19</v>
      </c>
      <c r="N9" s="164"/>
      <c r="O9" s="169" t="s">
        <v>3</v>
      </c>
      <c r="P9" s="164"/>
      <c r="Q9" s="164"/>
      <c r="R9" s="168"/>
    </row>
    <row r="10" spans="1:66" s="162" customFormat="1" ht="14.45" customHeight="1" x14ac:dyDescent="0.3">
      <c r="B10" s="163"/>
      <c r="C10" s="164"/>
      <c r="D10" s="160" t="s">
        <v>20</v>
      </c>
      <c r="E10" s="164"/>
      <c r="F10" s="169" t="s">
        <v>21</v>
      </c>
      <c r="G10" s="164"/>
      <c r="H10" s="164"/>
      <c r="I10" s="164"/>
      <c r="J10" s="164"/>
      <c r="K10" s="164"/>
      <c r="L10" s="164"/>
      <c r="M10" s="160" t="s">
        <v>22</v>
      </c>
      <c r="N10" s="164"/>
      <c r="O10" s="170" t="str">
        <f>'Rekapitulace stavby'!AN8</f>
        <v>12.02.2016</v>
      </c>
      <c r="P10" s="167"/>
      <c r="Q10" s="164"/>
      <c r="R10" s="168"/>
    </row>
    <row r="11" spans="1:66" s="162" customFormat="1" ht="10.9" customHeight="1" x14ac:dyDescent="0.3">
      <c r="B11" s="163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8"/>
    </row>
    <row r="12" spans="1:66" s="162" customFormat="1" ht="14.45" customHeight="1" x14ac:dyDescent="0.3">
      <c r="B12" s="163"/>
      <c r="C12" s="164"/>
      <c r="D12" s="160" t="s">
        <v>24</v>
      </c>
      <c r="E12" s="164"/>
      <c r="F12" s="164"/>
      <c r="G12" s="164"/>
      <c r="H12" s="164"/>
      <c r="I12" s="164"/>
      <c r="J12" s="164"/>
      <c r="K12" s="164"/>
      <c r="L12" s="164"/>
      <c r="M12" s="160" t="s">
        <v>25</v>
      </c>
      <c r="N12" s="164"/>
      <c r="O12" s="171" t="s">
        <v>3</v>
      </c>
      <c r="P12" s="167"/>
      <c r="Q12" s="164"/>
      <c r="R12" s="168"/>
    </row>
    <row r="13" spans="1:66" s="162" customFormat="1" ht="18" customHeight="1" x14ac:dyDescent="0.3">
      <c r="B13" s="163"/>
      <c r="C13" s="164"/>
      <c r="D13" s="164"/>
      <c r="E13" s="169" t="s">
        <v>26</v>
      </c>
      <c r="F13" s="164"/>
      <c r="G13" s="164"/>
      <c r="H13" s="164"/>
      <c r="I13" s="164"/>
      <c r="J13" s="164"/>
      <c r="K13" s="164"/>
      <c r="L13" s="164"/>
      <c r="M13" s="160" t="s">
        <v>27</v>
      </c>
      <c r="N13" s="164"/>
      <c r="O13" s="171" t="s">
        <v>3</v>
      </c>
      <c r="P13" s="167"/>
      <c r="Q13" s="164"/>
      <c r="R13" s="168"/>
    </row>
    <row r="14" spans="1:66" s="162" customFormat="1" ht="6.95" customHeight="1" x14ac:dyDescent="0.3">
      <c r="B14" s="163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8"/>
    </row>
    <row r="15" spans="1:66" s="162" customFormat="1" ht="14.45" customHeight="1" x14ac:dyDescent="0.3">
      <c r="B15" s="163"/>
      <c r="C15" s="164"/>
      <c r="D15" s="160" t="s">
        <v>28</v>
      </c>
      <c r="E15" s="164"/>
      <c r="F15" s="164"/>
      <c r="G15" s="164"/>
      <c r="H15" s="164"/>
      <c r="I15" s="164"/>
      <c r="J15" s="164"/>
      <c r="K15" s="164"/>
      <c r="L15" s="164"/>
      <c r="M15" s="160" t="s">
        <v>25</v>
      </c>
      <c r="N15" s="164"/>
      <c r="O15" s="171" t="str">
        <f>IF('Rekapitulace stavby'!AN13="","",'Rekapitulace stavby'!AN13)</f>
        <v/>
      </c>
      <c r="P15" s="167"/>
      <c r="Q15" s="164"/>
      <c r="R15" s="168"/>
    </row>
    <row r="16" spans="1:66" s="162" customFormat="1" ht="18" customHeight="1" x14ac:dyDescent="0.3">
      <c r="B16" s="163"/>
      <c r="C16" s="164"/>
      <c r="D16" s="164"/>
      <c r="E16" s="169" t="str">
        <f>IF('Rekapitulace stavby'!E14="","",'Rekapitulace stavby'!E14)</f>
        <v xml:space="preserve"> </v>
      </c>
      <c r="F16" s="164"/>
      <c r="G16" s="164"/>
      <c r="H16" s="164"/>
      <c r="I16" s="164"/>
      <c r="J16" s="164"/>
      <c r="K16" s="164"/>
      <c r="L16" s="164"/>
      <c r="M16" s="160" t="s">
        <v>27</v>
      </c>
      <c r="N16" s="164"/>
      <c r="O16" s="171" t="str">
        <f>IF('Rekapitulace stavby'!AN14="","",'Rekapitulace stavby'!AN14)</f>
        <v/>
      </c>
      <c r="P16" s="167"/>
      <c r="Q16" s="164"/>
      <c r="R16" s="168"/>
    </row>
    <row r="17" spans="2:18" s="162" customFormat="1" ht="6.95" customHeight="1" x14ac:dyDescent="0.3">
      <c r="B17" s="163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8"/>
    </row>
    <row r="18" spans="2:18" s="162" customFormat="1" ht="14.45" customHeight="1" x14ac:dyDescent="0.3">
      <c r="B18" s="163"/>
      <c r="C18" s="164"/>
      <c r="D18" s="160" t="s">
        <v>30</v>
      </c>
      <c r="E18" s="164"/>
      <c r="F18" s="164"/>
      <c r="G18" s="164"/>
      <c r="H18" s="164"/>
      <c r="I18" s="164"/>
      <c r="J18" s="164"/>
      <c r="K18" s="164"/>
      <c r="L18" s="164"/>
      <c r="M18" s="160" t="s">
        <v>25</v>
      </c>
      <c r="N18" s="164"/>
      <c r="O18" s="171" t="s">
        <v>3</v>
      </c>
      <c r="P18" s="167"/>
      <c r="Q18" s="164"/>
      <c r="R18" s="168"/>
    </row>
    <row r="19" spans="2:18" s="162" customFormat="1" ht="18" customHeight="1" x14ac:dyDescent="0.3">
      <c r="B19" s="163"/>
      <c r="C19" s="164"/>
      <c r="D19" s="164"/>
      <c r="E19" s="169" t="s">
        <v>31</v>
      </c>
      <c r="F19" s="164"/>
      <c r="G19" s="164"/>
      <c r="H19" s="164"/>
      <c r="I19" s="164"/>
      <c r="J19" s="164"/>
      <c r="K19" s="164"/>
      <c r="L19" s="164"/>
      <c r="M19" s="160" t="s">
        <v>27</v>
      </c>
      <c r="N19" s="164"/>
      <c r="O19" s="171" t="s">
        <v>3</v>
      </c>
      <c r="P19" s="167"/>
      <c r="Q19" s="164"/>
      <c r="R19" s="168"/>
    </row>
    <row r="20" spans="2:18" s="162" customFormat="1" ht="6.95" customHeight="1" x14ac:dyDescent="0.3">
      <c r="B20" s="163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8"/>
    </row>
    <row r="21" spans="2:18" s="162" customFormat="1" ht="14.45" customHeight="1" x14ac:dyDescent="0.3">
      <c r="B21" s="163"/>
      <c r="C21" s="164"/>
      <c r="D21" s="160" t="s">
        <v>34</v>
      </c>
      <c r="E21" s="164"/>
      <c r="F21" s="164"/>
      <c r="G21" s="164"/>
      <c r="H21" s="164"/>
      <c r="I21" s="164"/>
      <c r="J21" s="164"/>
      <c r="K21" s="164"/>
      <c r="L21" s="164"/>
      <c r="M21" s="160" t="s">
        <v>25</v>
      </c>
      <c r="N21" s="164"/>
      <c r="O21" s="171" t="s">
        <v>35</v>
      </c>
      <c r="P21" s="167"/>
      <c r="Q21" s="164"/>
      <c r="R21" s="168"/>
    </row>
    <row r="22" spans="2:18" s="162" customFormat="1" ht="18" customHeight="1" x14ac:dyDescent="0.3">
      <c r="B22" s="163"/>
      <c r="C22" s="164"/>
      <c r="D22" s="164"/>
      <c r="E22" s="169" t="s">
        <v>36</v>
      </c>
      <c r="F22" s="164"/>
      <c r="G22" s="164"/>
      <c r="H22" s="164"/>
      <c r="I22" s="164"/>
      <c r="J22" s="164"/>
      <c r="K22" s="164"/>
      <c r="L22" s="164"/>
      <c r="M22" s="160" t="s">
        <v>27</v>
      </c>
      <c r="N22" s="164"/>
      <c r="O22" s="171" t="s">
        <v>3</v>
      </c>
      <c r="P22" s="167"/>
      <c r="Q22" s="164"/>
      <c r="R22" s="168"/>
    </row>
    <row r="23" spans="2:18" s="162" customFormat="1" ht="6.95" customHeight="1" x14ac:dyDescent="0.3">
      <c r="B23" s="163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8"/>
    </row>
    <row r="24" spans="2:18" s="162" customFormat="1" ht="14.45" customHeight="1" x14ac:dyDescent="0.3">
      <c r="B24" s="163"/>
      <c r="C24" s="164"/>
      <c r="D24" s="160" t="s">
        <v>37</v>
      </c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8"/>
    </row>
    <row r="25" spans="2:18" s="162" customFormat="1" ht="22.5" customHeight="1" x14ac:dyDescent="0.3">
      <c r="B25" s="163"/>
      <c r="C25" s="164"/>
      <c r="D25" s="164"/>
      <c r="E25" s="172" t="s">
        <v>3</v>
      </c>
      <c r="F25" s="167"/>
      <c r="G25" s="167"/>
      <c r="H25" s="167"/>
      <c r="I25" s="167"/>
      <c r="J25" s="167"/>
      <c r="K25" s="167"/>
      <c r="L25" s="167"/>
      <c r="M25" s="164"/>
      <c r="N25" s="164"/>
      <c r="O25" s="164"/>
      <c r="P25" s="164"/>
      <c r="Q25" s="164"/>
      <c r="R25" s="168"/>
    </row>
    <row r="26" spans="2:18" s="162" customFormat="1" ht="6.95" customHeight="1" x14ac:dyDescent="0.3">
      <c r="B26" s="163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8"/>
    </row>
    <row r="27" spans="2:18" s="162" customFormat="1" ht="6.95" customHeight="1" x14ac:dyDescent="0.3">
      <c r="B27" s="163"/>
      <c r="C27" s="164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64"/>
      <c r="R27" s="168"/>
    </row>
    <row r="28" spans="2:18" s="162" customFormat="1" ht="14.45" customHeight="1" x14ac:dyDescent="0.3">
      <c r="B28" s="163"/>
      <c r="C28" s="164"/>
      <c r="D28" s="174" t="s">
        <v>106</v>
      </c>
      <c r="E28" s="164"/>
      <c r="F28" s="164"/>
      <c r="G28" s="164"/>
      <c r="H28" s="164"/>
      <c r="I28" s="164"/>
      <c r="J28" s="164"/>
      <c r="K28" s="164"/>
      <c r="L28" s="164"/>
      <c r="M28" s="175">
        <f>N89</f>
        <v>0</v>
      </c>
      <c r="N28" s="167"/>
      <c r="O28" s="167"/>
      <c r="P28" s="167"/>
      <c r="Q28" s="164"/>
      <c r="R28" s="168"/>
    </row>
    <row r="29" spans="2:18" s="162" customFormat="1" ht="14.45" customHeight="1" x14ac:dyDescent="0.3">
      <c r="B29" s="163"/>
      <c r="C29" s="164"/>
      <c r="D29" s="176" t="s">
        <v>107</v>
      </c>
      <c r="E29" s="164"/>
      <c r="F29" s="164"/>
      <c r="G29" s="164"/>
      <c r="H29" s="164"/>
      <c r="I29" s="164"/>
      <c r="J29" s="164"/>
      <c r="K29" s="164"/>
      <c r="L29" s="164"/>
      <c r="M29" s="175">
        <f>N107</f>
        <v>0</v>
      </c>
      <c r="N29" s="167"/>
      <c r="O29" s="167"/>
      <c r="P29" s="167"/>
      <c r="Q29" s="164"/>
      <c r="R29" s="168"/>
    </row>
    <row r="30" spans="2:18" s="162" customFormat="1" ht="6.95" customHeight="1" x14ac:dyDescent="0.3">
      <c r="B30" s="163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8"/>
    </row>
    <row r="31" spans="2:18" s="162" customFormat="1" ht="25.35" customHeight="1" x14ac:dyDescent="0.3">
      <c r="B31" s="163"/>
      <c r="C31" s="164"/>
      <c r="D31" s="177" t="s">
        <v>40</v>
      </c>
      <c r="E31" s="164"/>
      <c r="F31" s="164"/>
      <c r="G31" s="164"/>
      <c r="H31" s="164"/>
      <c r="I31" s="164"/>
      <c r="J31" s="164"/>
      <c r="K31" s="164"/>
      <c r="L31" s="164"/>
      <c r="M31" s="178">
        <f>ROUND(M28+M29,0)</f>
        <v>0</v>
      </c>
      <c r="N31" s="167"/>
      <c r="O31" s="167"/>
      <c r="P31" s="167"/>
      <c r="Q31" s="164"/>
      <c r="R31" s="168"/>
    </row>
    <row r="32" spans="2:18" s="162" customFormat="1" ht="6.95" customHeight="1" x14ac:dyDescent="0.3">
      <c r="B32" s="163"/>
      <c r="C32" s="164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64"/>
      <c r="R32" s="168"/>
    </row>
    <row r="33" spans="2:18" s="162" customFormat="1" ht="14.45" customHeight="1" x14ac:dyDescent="0.3">
      <c r="B33" s="163"/>
      <c r="C33" s="164"/>
      <c r="D33" s="179" t="s">
        <v>41</v>
      </c>
      <c r="E33" s="179" t="s">
        <v>42</v>
      </c>
      <c r="F33" s="180">
        <v>0.21</v>
      </c>
      <c r="G33" s="181" t="s">
        <v>43</v>
      </c>
      <c r="H33" s="182">
        <f>ROUND((SUM(BE107:BE108)+SUM(BE127:BE505)), 0)</f>
        <v>0</v>
      </c>
      <c r="I33" s="167"/>
      <c r="J33" s="167"/>
      <c r="K33" s="164"/>
      <c r="L33" s="164"/>
      <c r="M33" s="182">
        <f>ROUND(ROUND((SUM(BE107:BE108)+SUM(BE127:BE505)), 0)*F33, 1)</f>
        <v>0</v>
      </c>
      <c r="N33" s="167"/>
      <c r="O33" s="167"/>
      <c r="P33" s="167"/>
      <c r="Q33" s="164"/>
      <c r="R33" s="168"/>
    </row>
    <row r="34" spans="2:18" s="162" customFormat="1" ht="14.45" customHeight="1" x14ac:dyDescent="0.3">
      <c r="B34" s="163"/>
      <c r="C34" s="164"/>
      <c r="D34" s="164"/>
      <c r="E34" s="179" t="s">
        <v>44</v>
      </c>
      <c r="F34" s="180">
        <v>0.15</v>
      </c>
      <c r="G34" s="181" t="s">
        <v>43</v>
      </c>
      <c r="H34" s="182">
        <f>ROUND((SUM(BF107:BF108)+SUM(BF127:BF505)), 0)</f>
        <v>0</v>
      </c>
      <c r="I34" s="167"/>
      <c r="J34" s="167"/>
      <c r="K34" s="164"/>
      <c r="L34" s="164"/>
      <c r="M34" s="182">
        <f>ROUND(ROUND((SUM(BF107:BF108)+SUM(BF127:BF505)), 0)*F34, 1)</f>
        <v>0</v>
      </c>
      <c r="N34" s="167"/>
      <c r="O34" s="167"/>
      <c r="P34" s="167"/>
      <c r="Q34" s="164"/>
      <c r="R34" s="168"/>
    </row>
    <row r="35" spans="2:18" s="162" customFormat="1" ht="14.45" hidden="1" customHeight="1" x14ac:dyDescent="0.3">
      <c r="B35" s="163"/>
      <c r="C35" s="164"/>
      <c r="D35" s="164"/>
      <c r="E35" s="179" t="s">
        <v>45</v>
      </c>
      <c r="F35" s="180">
        <v>0.21</v>
      </c>
      <c r="G35" s="181" t="s">
        <v>43</v>
      </c>
      <c r="H35" s="182">
        <f>ROUND((SUM(BG107:BG108)+SUM(BG127:BG505)), 0)</f>
        <v>0</v>
      </c>
      <c r="I35" s="167"/>
      <c r="J35" s="167"/>
      <c r="K35" s="164"/>
      <c r="L35" s="164"/>
      <c r="M35" s="182">
        <v>0</v>
      </c>
      <c r="N35" s="167"/>
      <c r="O35" s="167"/>
      <c r="P35" s="167"/>
      <c r="Q35" s="164"/>
      <c r="R35" s="168"/>
    </row>
    <row r="36" spans="2:18" s="162" customFormat="1" ht="14.45" hidden="1" customHeight="1" x14ac:dyDescent="0.3">
      <c r="B36" s="163"/>
      <c r="C36" s="164"/>
      <c r="D36" s="164"/>
      <c r="E36" s="179" t="s">
        <v>46</v>
      </c>
      <c r="F36" s="180">
        <v>0.15</v>
      </c>
      <c r="G36" s="181" t="s">
        <v>43</v>
      </c>
      <c r="H36" s="182">
        <f>ROUND((SUM(BH107:BH108)+SUM(BH127:BH505)), 0)</f>
        <v>0</v>
      </c>
      <c r="I36" s="167"/>
      <c r="J36" s="167"/>
      <c r="K36" s="164"/>
      <c r="L36" s="164"/>
      <c r="M36" s="182">
        <v>0</v>
      </c>
      <c r="N36" s="167"/>
      <c r="O36" s="167"/>
      <c r="P36" s="167"/>
      <c r="Q36" s="164"/>
      <c r="R36" s="168"/>
    </row>
    <row r="37" spans="2:18" s="162" customFormat="1" ht="14.45" hidden="1" customHeight="1" x14ac:dyDescent="0.3">
      <c r="B37" s="163"/>
      <c r="C37" s="164"/>
      <c r="D37" s="164"/>
      <c r="E37" s="179" t="s">
        <v>47</v>
      </c>
      <c r="F37" s="180">
        <v>0</v>
      </c>
      <c r="G37" s="181" t="s">
        <v>43</v>
      </c>
      <c r="H37" s="182">
        <f>ROUND((SUM(BI107:BI108)+SUM(BI127:BI505)), 0)</f>
        <v>0</v>
      </c>
      <c r="I37" s="167"/>
      <c r="J37" s="167"/>
      <c r="K37" s="164"/>
      <c r="L37" s="164"/>
      <c r="M37" s="182">
        <v>0</v>
      </c>
      <c r="N37" s="167"/>
      <c r="O37" s="167"/>
      <c r="P37" s="167"/>
      <c r="Q37" s="164"/>
      <c r="R37" s="168"/>
    </row>
    <row r="38" spans="2:18" s="162" customFormat="1" ht="6.95" customHeight="1" x14ac:dyDescent="0.3">
      <c r="B38" s="163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8"/>
    </row>
    <row r="39" spans="2:18" s="162" customFormat="1" ht="25.35" customHeight="1" x14ac:dyDescent="0.3">
      <c r="B39" s="163"/>
      <c r="C39" s="183"/>
      <c r="D39" s="184" t="s">
        <v>48</v>
      </c>
      <c r="E39" s="185"/>
      <c r="F39" s="185"/>
      <c r="G39" s="186" t="s">
        <v>49</v>
      </c>
      <c r="H39" s="187" t="s">
        <v>50</v>
      </c>
      <c r="I39" s="185"/>
      <c r="J39" s="185"/>
      <c r="K39" s="185"/>
      <c r="L39" s="188">
        <f>SUM(M31:M37)</f>
        <v>0</v>
      </c>
      <c r="M39" s="189"/>
      <c r="N39" s="189"/>
      <c r="O39" s="189"/>
      <c r="P39" s="190"/>
      <c r="Q39" s="183"/>
      <c r="R39" s="168"/>
    </row>
    <row r="40" spans="2:18" s="162" customFormat="1" ht="14.45" customHeight="1" x14ac:dyDescent="0.3"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8"/>
    </row>
    <row r="41" spans="2:18" s="162" customFormat="1" ht="14.45" customHeight="1" x14ac:dyDescent="0.3">
      <c r="B41" s="163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8"/>
    </row>
    <row r="42" spans="2:18" x14ac:dyDescent="0.3">
      <c r="B42" s="154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7"/>
    </row>
    <row r="43" spans="2:18" x14ac:dyDescent="0.3">
      <c r="B43" s="154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7"/>
    </row>
    <row r="44" spans="2:18" x14ac:dyDescent="0.3">
      <c r="B44" s="154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7"/>
    </row>
    <row r="45" spans="2:18" x14ac:dyDescent="0.3">
      <c r="B45" s="154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7"/>
    </row>
    <row r="46" spans="2:18" x14ac:dyDescent="0.3">
      <c r="B46" s="154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7"/>
    </row>
    <row r="47" spans="2:18" x14ac:dyDescent="0.3">
      <c r="B47" s="154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7"/>
    </row>
    <row r="48" spans="2:18" x14ac:dyDescent="0.3">
      <c r="B48" s="154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7"/>
    </row>
    <row r="49" spans="2:18" x14ac:dyDescent="0.3">
      <c r="B49" s="154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7"/>
    </row>
    <row r="50" spans="2:18" s="162" customFormat="1" ht="15" x14ac:dyDescent="0.3">
      <c r="B50" s="163"/>
      <c r="C50" s="164"/>
      <c r="D50" s="191" t="s">
        <v>51</v>
      </c>
      <c r="E50" s="173"/>
      <c r="F50" s="173"/>
      <c r="G50" s="173"/>
      <c r="H50" s="192"/>
      <c r="I50" s="164"/>
      <c r="J50" s="191" t="s">
        <v>52</v>
      </c>
      <c r="K50" s="173"/>
      <c r="L50" s="173"/>
      <c r="M50" s="173"/>
      <c r="N50" s="173"/>
      <c r="O50" s="173"/>
      <c r="P50" s="192"/>
      <c r="Q50" s="164"/>
      <c r="R50" s="168"/>
    </row>
    <row r="51" spans="2:18" x14ac:dyDescent="0.3">
      <c r="B51" s="154"/>
      <c r="C51" s="159"/>
      <c r="D51" s="193"/>
      <c r="E51" s="159"/>
      <c r="F51" s="159"/>
      <c r="G51" s="159"/>
      <c r="H51" s="194"/>
      <c r="I51" s="159"/>
      <c r="J51" s="193"/>
      <c r="K51" s="159"/>
      <c r="L51" s="159"/>
      <c r="M51" s="159"/>
      <c r="N51" s="159"/>
      <c r="O51" s="159"/>
      <c r="P51" s="194"/>
      <c r="Q51" s="159"/>
      <c r="R51" s="157"/>
    </row>
    <row r="52" spans="2:18" x14ac:dyDescent="0.3">
      <c r="B52" s="154"/>
      <c r="C52" s="159"/>
      <c r="D52" s="193"/>
      <c r="E52" s="159"/>
      <c r="F52" s="159"/>
      <c r="G52" s="159"/>
      <c r="H52" s="194"/>
      <c r="I52" s="159"/>
      <c r="J52" s="193"/>
      <c r="K52" s="159"/>
      <c r="L52" s="159"/>
      <c r="M52" s="159"/>
      <c r="N52" s="159"/>
      <c r="O52" s="159"/>
      <c r="P52" s="194"/>
      <c r="Q52" s="159"/>
      <c r="R52" s="157"/>
    </row>
    <row r="53" spans="2:18" x14ac:dyDescent="0.3">
      <c r="B53" s="154"/>
      <c r="C53" s="159"/>
      <c r="D53" s="193"/>
      <c r="E53" s="159"/>
      <c r="F53" s="159"/>
      <c r="G53" s="159"/>
      <c r="H53" s="194"/>
      <c r="I53" s="159"/>
      <c r="J53" s="193"/>
      <c r="K53" s="159"/>
      <c r="L53" s="159"/>
      <c r="M53" s="159"/>
      <c r="N53" s="159"/>
      <c r="O53" s="159"/>
      <c r="P53" s="194"/>
      <c r="Q53" s="159"/>
      <c r="R53" s="157"/>
    </row>
    <row r="54" spans="2:18" x14ac:dyDescent="0.3">
      <c r="B54" s="154"/>
      <c r="C54" s="159"/>
      <c r="D54" s="193"/>
      <c r="E54" s="159"/>
      <c r="F54" s="159"/>
      <c r="G54" s="159"/>
      <c r="H54" s="194"/>
      <c r="I54" s="159"/>
      <c r="J54" s="193"/>
      <c r="K54" s="159"/>
      <c r="L54" s="159"/>
      <c r="M54" s="159"/>
      <c r="N54" s="159"/>
      <c r="O54" s="159"/>
      <c r="P54" s="194"/>
      <c r="Q54" s="159"/>
      <c r="R54" s="157"/>
    </row>
    <row r="55" spans="2:18" x14ac:dyDescent="0.3">
      <c r="B55" s="154"/>
      <c r="C55" s="159"/>
      <c r="D55" s="193"/>
      <c r="E55" s="159"/>
      <c r="F55" s="159"/>
      <c r="G55" s="159"/>
      <c r="H55" s="194"/>
      <c r="I55" s="159"/>
      <c r="J55" s="193"/>
      <c r="K55" s="159"/>
      <c r="L55" s="159"/>
      <c r="M55" s="159"/>
      <c r="N55" s="159"/>
      <c r="O55" s="159"/>
      <c r="P55" s="194"/>
      <c r="Q55" s="159"/>
      <c r="R55" s="157"/>
    </row>
    <row r="56" spans="2:18" x14ac:dyDescent="0.3">
      <c r="B56" s="154"/>
      <c r="C56" s="159"/>
      <c r="D56" s="193"/>
      <c r="E56" s="159"/>
      <c r="F56" s="159"/>
      <c r="G56" s="159"/>
      <c r="H56" s="194"/>
      <c r="I56" s="159"/>
      <c r="J56" s="193"/>
      <c r="K56" s="159"/>
      <c r="L56" s="159"/>
      <c r="M56" s="159"/>
      <c r="N56" s="159"/>
      <c r="O56" s="159"/>
      <c r="P56" s="194"/>
      <c r="Q56" s="159"/>
      <c r="R56" s="157"/>
    </row>
    <row r="57" spans="2:18" x14ac:dyDescent="0.3">
      <c r="B57" s="154"/>
      <c r="C57" s="159"/>
      <c r="D57" s="193"/>
      <c r="E57" s="159"/>
      <c r="F57" s="159"/>
      <c r="G57" s="159"/>
      <c r="H57" s="194"/>
      <c r="I57" s="159"/>
      <c r="J57" s="193"/>
      <c r="K57" s="159"/>
      <c r="L57" s="159"/>
      <c r="M57" s="159"/>
      <c r="N57" s="159"/>
      <c r="O57" s="159"/>
      <c r="P57" s="194"/>
      <c r="Q57" s="159"/>
      <c r="R57" s="157"/>
    </row>
    <row r="58" spans="2:18" x14ac:dyDescent="0.3">
      <c r="B58" s="154"/>
      <c r="C58" s="159"/>
      <c r="D58" s="193"/>
      <c r="E58" s="159"/>
      <c r="F58" s="159"/>
      <c r="G58" s="159"/>
      <c r="H58" s="194"/>
      <c r="I58" s="159"/>
      <c r="J58" s="193"/>
      <c r="K58" s="159"/>
      <c r="L58" s="159"/>
      <c r="M58" s="159"/>
      <c r="N58" s="159"/>
      <c r="O58" s="159"/>
      <c r="P58" s="194"/>
      <c r="Q58" s="159"/>
      <c r="R58" s="157"/>
    </row>
    <row r="59" spans="2:18" s="162" customFormat="1" ht="15" x14ac:dyDescent="0.3">
      <c r="B59" s="163"/>
      <c r="C59" s="164"/>
      <c r="D59" s="195" t="s">
        <v>53</v>
      </c>
      <c r="E59" s="196"/>
      <c r="F59" s="196"/>
      <c r="G59" s="197" t="s">
        <v>54</v>
      </c>
      <c r="H59" s="198"/>
      <c r="I59" s="164"/>
      <c r="J59" s="195" t="s">
        <v>53</v>
      </c>
      <c r="K59" s="196"/>
      <c r="L59" s="196"/>
      <c r="M59" s="196"/>
      <c r="N59" s="197" t="s">
        <v>54</v>
      </c>
      <c r="O59" s="196"/>
      <c r="P59" s="198"/>
      <c r="Q59" s="164"/>
      <c r="R59" s="168"/>
    </row>
    <row r="60" spans="2:18" x14ac:dyDescent="0.3">
      <c r="B60" s="154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7"/>
    </row>
    <row r="61" spans="2:18" s="162" customFormat="1" ht="15" x14ac:dyDescent="0.3">
      <c r="B61" s="163"/>
      <c r="C61" s="164"/>
      <c r="D61" s="191" t="s">
        <v>55</v>
      </c>
      <c r="E61" s="173"/>
      <c r="F61" s="173"/>
      <c r="G61" s="173"/>
      <c r="H61" s="192"/>
      <c r="I61" s="164"/>
      <c r="J61" s="191" t="s">
        <v>56</v>
      </c>
      <c r="K61" s="173"/>
      <c r="L61" s="173"/>
      <c r="M61" s="173"/>
      <c r="N61" s="173"/>
      <c r="O61" s="173"/>
      <c r="P61" s="192"/>
      <c r="Q61" s="164"/>
      <c r="R61" s="168"/>
    </row>
    <row r="62" spans="2:18" x14ac:dyDescent="0.3">
      <c r="B62" s="154"/>
      <c r="C62" s="159"/>
      <c r="D62" s="193"/>
      <c r="E62" s="159"/>
      <c r="F62" s="159"/>
      <c r="G62" s="159"/>
      <c r="H62" s="194"/>
      <c r="I62" s="159"/>
      <c r="J62" s="193"/>
      <c r="K62" s="159"/>
      <c r="L62" s="159"/>
      <c r="M62" s="159"/>
      <c r="N62" s="159"/>
      <c r="O62" s="159"/>
      <c r="P62" s="194"/>
      <c r="Q62" s="159"/>
      <c r="R62" s="157"/>
    </row>
    <row r="63" spans="2:18" x14ac:dyDescent="0.3">
      <c r="B63" s="154"/>
      <c r="C63" s="159"/>
      <c r="D63" s="193"/>
      <c r="E63" s="159"/>
      <c r="F63" s="159"/>
      <c r="G63" s="159"/>
      <c r="H63" s="194"/>
      <c r="I63" s="159"/>
      <c r="J63" s="193"/>
      <c r="K63" s="159"/>
      <c r="L63" s="159"/>
      <c r="M63" s="159"/>
      <c r="N63" s="159"/>
      <c r="O63" s="159"/>
      <c r="P63" s="194"/>
      <c r="Q63" s="159"/>
      <c r="R63" s="157"/>
    </row>
    <row r="64" spans="2:18" x14ac:dyDescent="0.3">
      <c r="B64" s="154"/>
      <c r="C64" s="159"/>
      <c r="D64" s="193"/>
      <c r="E64" s="159"/>
      <c r="F64" s="159"/>
      <c r="G64" s="159"/>
      <c r="H64" s="194"/>
      <c r="I64" s="159"/>
      <c r="J64" s="193"/>
      <c r="K64" s="159"/>
      <c r="L64" s="159"/>
      <c r="M64" s="159"/>
      <c r="N64" s="159"/>
      <c r="O64" s="159"/>
      <c r="P64" s="194"/>
      <c r="Q64" s="159"/>
      <c r="R64" s="157"/>
    </row>
    <row r="65" spans="2:18" x14ac:dyDescent="0.3">
      <c r="B65" s="154"/>
      <c r="C65" s="159"/>
      <c r="D65" s="193"/>
      <c r="E65" s="159"/>
      <c r="F65" s="159"/>
      <c r="G65" s="159"/>
      <c r="H65" s="194"/>
      <c r="I65" s="159"/>
      <c r="J65" s="193"/>
      <c r="K65" s="159"/>
      <c r="L65" s="159"/>
      <c r="M65" s="159"/>
      <c r="N65" s="159"/>
      <c r="O65" s="159"/>
      <c r="P65" s="194"/>
      <c r="Q65" s="159"/>
      <c r="R65" s="157"/>
    </row>
    <row r="66" spans="2:18" x14ac:dyDescent="0.3">
      <c r="B66" s="154"/>
      <c r="C66" s="159"/>
      <c r="D66" s="193"/>
      <c r="E66" s="159"/>
      <c r="F66" s="159"/>
      <c r="G66" s="159"/>
      <c r="H66" s="194"/>
      <c r="I66" s="159"/>
      <c r="J66" s="193"/>
      <c r="K66" s="159"/>
      <c r="L66" s="159"/>
      <c r="M66" s="159"/>
      <c r="N66" s="159"/>
      <c r="O66" s="159"/>
      <c r="P66" s="194"/>
      <c r="Q66" s="159"/>
      <c r="R66" s="157"/>
    </row>
    <row r="67" spans="2:18" x14ac:dyDescent="0.3">
      <c r="B67" s="154"/>
      <c r="C67" s="159"/>
      <c r="D67" s="193"/>
      <c r="E67" s="159"/>
      <c r="F67" s="159"/>
      <c r="G67" s="159"/>
      <c r="H67" s="194"/>
      <c r="I67" s="159"/>
      <c r="J67" s="193"/>
      <c r="K67" s="159"/>
      <c r="L67" s="159"/>
      <c r="M67" s="159"/>
      <c r="N67" s="159"/>
      <c r="O67" s="159"/>
      <c r="P67" s="194"/>
      <c r="Q67" s="159"/>
      <c r="R67" s="157"/>
    </row>
    <row r="68" spans="2:18" x14ac:dyDescent="0.3">
      <c r="B68" s="154"/>
      <c r="C68" s="159"/>
      <c r="D68" s="193"/>
      <c r="E68" s="159"/>
      <c r="F68" s="159"/>
      <c r="G68" s="159"/>
      <c r="H68" s="194"/>
      <c r="I68" s="159"/>
      <c r="J68" s="193"/>
      <c r="K68" s="159"/>
      <c r="L68" s="159"/>
      <c r="M68" s="159"/>
      <c r="N68" s="159"/>
      <c r="O68" s="159"/>
      <c r="P68" s="194"/>
      <c r="Q68" s="159"/>
      <c r="R68" s="157"/>
    </row>
    <row r="69" spans="2:18" x14ac:dyDescent="0.3">
      <c r="B69" s="154"/>
      <c r="C69" s="159"/>
      <c r="D69" s="193"/>
      <c r="E69" s="159"/>
      <c r="F69" s="159"/>
      <c r="G69" s="159"/>
      <c r="H69" s="194"/>
      <c r="I69" s="159"/>
      <c r="J69" s="193"/>
      <c r="K69" s="159"/>
      <c r="L69" s="159"/>
      <c r="M69" s="159"/>
      <c r="N69" s="159"/>
      <c r="O69" s="159"/>
      <c r="P69" s="194"/>
      <c r="Q69" s="159"/>
      <c r="R69" s="157"/>
    </row>
    <row r="70" spans="2:18" s="162" customFormat="1" ht="15" x14ac:dyDescent="0.3">
      <c r="B70" s="163"/>
      <c r="C70" s="164"/>
      <c r="D70" s="195" t="s">
        <v>53</v>
      </c>
      <c r="E70" s="196"/>
      <c r="F70" s="196"/>
      <c r="G70" s="197" t="s">
        <v>54</v>
      </c>
      <c r="H70" s="198"/>
      <c r="I70" s="164"/>
      <c r="J70" s="195" t="s">
        <v>53</v>
      </c>
      <c r="K70" s="196"/>
      <c r="L70" s="196"/>
      <c r="M70" s="196"/>
      <c r="N70" s="197" t="s">
        <v>54</v>
      </c>
      <c r="O70" s="196"/>
      <c r="P70" s="198"/>
      <c r="Q70" s="164"/>
      <c r="R70" s="168"/>
    </row>
    <row r="71" spans="2:18" s="162" customFormat="1" ht="14.45" customHeight="1" x14ac:dyDescent="0.3">
      <c r="B71" s="199"/>
      <c r="C71" s="200"/>
      <c r="D71" s="200"/>
      <c r="E71" s="200"/>
      <c r="F71" s="200"/>
      <c r="G71" s="200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1"/>
    </row>
    <row r="75" spans="2:18" s="162" customFormat="1" ht="6.95" customHeight="1" x14ac:dyDescent="0.3">
      <c r="B75" s="202"/>
      <c r="C75" s="203"/>
      <c r="D75" s="203"/>
      <c r="E75" s="203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4"/>
    </row>
    <row r="76" spans="2:18" s="162" customFormat="1" ht="36.950000000000003" customHeight="1" x14ac:dyDescent="0.3">
      <c r="B76" s="163"/>
      <c r="C76" s="155" t="s">
        <v>108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8"/>
    </row>
    <row r="77" spans="2:18" s="162" customFormat="1" ht="6.95" customHeight="1" x14ac:dyDescent="0.3"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8"/>
    </row>
    <row r="78" spans="2:18" s="162" customFormat="1" ht="30" customHeight="1" x14ac:dyDescent="0.3">
      <c r="B78" s="163"/>
      <c r="C78" s="160" t="s">
        <v>16</v>
      </c>
      <c r="D78" s="164"/>
      <c r="E78" s="164"/>
      <c r="F78" s="161" t="str">
        <f>F6</f>
        <v>Revitalizace areálu KOC V Podhájí- Zateplení objektu, Krajská Zdravotní a.s.-Masarykova nemocnice v Ústí n.L., o.z.</v>
      </c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4"/>
      <c r="R78" s="168"/>
    </row>
    <row r="79" spans="2:18" ht="30" customHeight="1" x14ac:dyDescent="0.3">
      <c r="B79" s="154"/>
      <c r="C79" s="160" t="s">
        <v>102</v>
      </c>
      <c r="D79" s="159"/>
      <c r="E79" s="159"/>
      <c r="F79" s="161" t="s">
        <v>103</v>
      </c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9"/>
      <c r="R79" s="157"/>
    </row>
    <row r="80" spans="2:18" s="162" customFormat="1" ht="36.950000000000003" customHeight="1" x14ac:dyDescent="0.3">
      <c r="B80" s="163"/>
      <c r="C80" s="205" t="s">
        <v>104</v>
      </c>
      <c r="D80" s="164"/>
      <c r="E80" s="164"/>
      <c r="F80" s="206" t="str">
        <f>F8</f>
        <v>02 - SO 100.02 - Zateplení střech</v>
      </c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4"/>
      <c r="R80" s="168"/>
    </row>
    <row r="81" spans="2:47" s="162" customFormat="1" ht="6.95" customHeight="1" x14ac:dyDescent="0.3"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8"/>
    </row>
    <row r="82" spans="2:47" s="162" customFormat="1" ht="18" customHeight="1" x14ac:dyDescent="0.3">
      <c r="B82" s="163"/>
      <c r="C82" s="160" t="s">
        <v>20</v>
      </c>
      <c r="D82" s="164"/>
      <c r="E82" s="164"/>
      <c r="F82" s="169" t="str">
        <f>F10</f>
        <v>Ústí n.L.</v>
      </c>
      <c r="G82" s="164"/>
      <c r="H82" s="164"/>
      <c r="I82" s="164"/>
      <c r="J82" s="164"/>
      <c r="K82" s="160" t="s">
        <v>22</v>
      </c>
      <c r="L82" s="164"/>
      <c r="M82" s="170" t="str">
        <f>IF(O10="","",O10)</f>
        <v>12.02.2016</v>
      </c>
      <c r="N82" s="167"/>
      <c r="O82" s="167"/>
      <c r="P82" s="167"/>
      <c r="Q82" s="164"/>
      <c r="R82" s="168"/>
    </row>
    <row r="83" spans="2:47" s="162" customFormat="1" ht="6.95" customHeight="1" x14ac:dyDescent="0.3">
      <c r="B83" s="163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8"/>
    </row>
    <row r="84" spans="2:47" s="162" customFormat="1" ht="15" x14ac:dyDescent="0.3">
      <c r="B84" s="163"/>
      <c r="C84" s="160" t="s">
        <v>24</v>
      </c>
      <c r="D84" s="164"/>
      <c r="E84" s="164"/>
      <c r="F84" s="169" t="str">
        <f>E13</f>
        <v>Krajská zdravotní a.s. Ústí n.L.</v>
      </c>
      <c r="G84" s="164"/>
      <c r="H84" s="164"/>
      <c r="I84" s="164"/>
      <c r="J84" s="164"/>
      <c r="K84" s="160" t="s">
        <v>30</v>
      </c>
      <c r="L84" s="164"/>
      <c r="M84" s="171" t="str">
        <f>E19</f>
        <v>Ct.Žežulka - Zefraprojekt</v>
      </c>
      <c r="N84" s="167"/>
      <c r="O84" s="167"/>
      <c r="P84" s="167"/>
      <c r="Q84" s="167"/>
      <c r="R84" s="168"/>
    </row>
    <row r="85" spans="2:47" s="162" customFormat="1" ht="14.45" customHeight="1" x14ac:dyDescent="0.3">
      <c r="B85" s="163"/>
      <c r="C85" s="160" t="s">
        <v>28</v>
      </c>
      <c r="D85" s="164"/>
      <c r="E85" s="164"/>
      <c r="F85" s="169" t="str">
        <f>IF(E16="","",E16)</f>
        <v xml:space="preserve"> </v>
      </c>
      <c r="G85" s="164"/>
      <c r="H85" s="164"/>
      <c r="I85" s="164"/>
      <c r="J85" s="164"/>
      <c r="K85" s="160" t="s">
        <v>34</v>
      </c>
      <c r="L85" s="164"/>
      <c r="M85" s="171" t="str">
        <f>E22</f>
        <v>STAPO UL s.r.o.</v>
      </c>
      <c r="N85" s="167"/>
      <c r="O85" s="167"/>
      <c r="P85" s="167"/>
      <c r="Q85" s="167"/>
      <c r="R85" s="168"/>
    </row>
    <row r="86" spans="2:47" s="162" customFormat="1" ht="10.35" customHeight="1" x14ac:dyDescent="0.3">
      <c r="B86" s="163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8"/>
    </row>
    <row r="87" spans="2:47" s="162" customFormat="1" ht="29.25" customHeight="1" x14ac:dyDescent="0.3">
      <c r="B87" s="163"/>
      <c r="C87" s="207" t="s">
        <v>109</v>
      </c>
      <c r="D87" s="208"/>
      <c r="E87" s="208"/>
      <c r="F87" s="208"/>
      <c r="G87" s="208"/>
      <c r="H87" s="183"/>
      <c r="I87" s="183"/>
      <c r="J87" s="183"/>
      <c r="K87" s="183"/>
      <c r="L87" s="183"/>
      <c r="M87" s="183"/>
      <c r="N87" s="207" t="s">
        <v>110</v>
      </c>
      <c r="O87" s="167"/>
      <c r="P87" s="167"/>
      <c r="Q87" s="167"/>
      <c r="R87" s="168"/>
    </row>
    <row r="88" spans="2:47" s="162" customFormat="1" ht="10.35" customHeight="1" x14ac:dyDescent="0.3">
      <c r="B88" s="163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8"/>
    </row>
    <row r="89" spans="2:47" s="162" customFormat="1" ht="29.25" customHeight="1" x14ac:dyDescent="0.3">
      <c r="B89" s="163"/>
      <c r="C89" s="209" t="s">
        <v>111</v>
      </c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210">
        <f>N127</f>
        <v>0</v>
      </c>
      <c r="O89" s="167"/>
      <c r="P89" s="167"/>
      <c r="Q89" s="167"/>
      <c r="R89" s="168"/>
      <c r="AU89" s="150" t="s">
        <v>112</v>
      </c>
    </row>
    <row r="90" spans="2:47" s="217" customFormat="1" ht="24.95" customHeight="1" x14ac:dyDescent="0.3">
      <c r="B90" s="211"/>
      <c r="C90" s="212"/>
      <c r="D90" s="213" t="s">
        <v>113</v>
      </c>
      <c r="E90" s="212"/>
      <c r="F90" s="212"/>
      <c r="G90" s="212"/>
      <c r="H90" s="212"/>
      <c r="I90" s="212"/>
      <c r="J90" s="212"/>
      <c r="K90" s="212"/>
      <c r="L90" s="212"/>
      <c r="M90" s="212"/>
      <c r="N90" s="214">
        <f>N128</f>
        <v>0</v>
      </c>
      <c r="O90" s="215"/>
      <c r="P90" s="215"/>
      <c r="Q90" s="215"/>
      <c r="R90" s="216"/>
    </row>
    <row r="91" spans="2:47" s="224" customFormat="1" ht="19.899999999999999" customHeight="1" x14ac:dyDescent="0.3">
      <c r="B91" s="218"/>
      <c r="C91" s="219"/>
      <c r="D91" s="220" t="s">
        <v>1220</v>
      </c>
      <c r="E91" s="219"/>
      <c r="F91" s="219"/>
      <c r="G91" s="219"/>
      <c r="H91" s="219"/>
      <c r="I91" s="219"/>
      <c r="J91" s="219"/>
      <c r="K91" s="219"/>
      <c r="L91" s="219"/>
      <c r="M91" s="219"/>
      <c r="N91" s="221">
        <f>N129</f>
        <v>0</v>
      </c>
      <c r="O91" s="222"/>
      <c r="P91" s="222"/>
      <c r="Q91" s="222"/>
      <c r="R91" s="223"/>
    </row>
    <row r="92" spans="2:47" s="224" customFormat="1" ht="19.899999999999999" customHeight="1" x14ac:dyDescent="0.3">
      <c r="B92" s="218"/>
      <c r="C92" s="219"/>
      <c r="D92" s="220" t="s">
        <v>117</v>
      </c>
      <c r="E92" s="219"/>
      <c r="F92" s="219"/>
      <c r="G92" s="219"/>
      <c r="H92" s="219"/>
      <c r="I92" s="219"/>
      <c r="J92" s="219"/>
      <c r="K92" s="219"/>
      <c r="L92" s="219"/>
      <c r="M92" s="219"/>
      <c r="N92" s="221">
        <f>N147</f>
        <v>0</v>
      </c>
      <c r="O92" s="222"/>
      <c r="P92" s="222"/>
      <c r="Q92" s="222"/>
      <c r="R92" s="223"/>
    </row>
    <row r="93" spans="2:47" s="224" customFormat="1" ht="19.899999999999999" customHeight="1" x14ac:dyDescent="0.3">
      <c r="B93" s="218"/>
      <c r="C93" s="219"/>
      <c r="D93" s="220" t="s">
        <v>118</v>
      </c>
      <c r="E93" s="219"/>
      <c r="F93" s="219"/>
      <c r="G93" s="219"/>
      <c r="H93" s="219"/>
      <c r="I93" s="219"/>
      <c r="J93" s="219"/>
      <c r="K93" s="219"/>
      <c r="L93" s="219"/>
      <c r="M93" s="219"/>
      <c r="N93" s="221">
        <f>N165</f>
        <v>0</v>
      </c>
      <c r="O93" s="222"/>
      <c r="P93" s="222"/>
      <c r="Q93" s="222"/>
      <c r="R93" s="223"/>
    </row>
    <row r="94" spans="2:47" s="224" customFormat="1" ht="19.899999999999999" customHeight="1" x14ac:dyDescent="0.3">
      <c r="B94" s="218"/>
      <c r="C94" s="219"/>
      <c r="D94" s="220" t="s">
        <v>119</v>
      </c>
      <c r="E94" s="219"/>
      <c r="F94" s="219"/>
      <c r="G94" s="219"/>
      <c r="H94" s="219"/>
      <c r="I94" s="219"/>
      <c r="J94" s="219"/>
      <c r="K94" s="219"/>
      <c r="L94" s="219"/>
      <c r="M94" s="219"/>
      <c r="N94" s="221">
        <f>N179</f>
        <v>0</v>
      </c>
      <c r="O94" s="222"/>
      <c r="P94" s="222"/>
      <c r="Q94" s="222"/>
      <c r="R94" s="223"/>
    </row>
    <row r="95" spans="2:47" s="224" customFormat="1" ht="19.899999999999999" customHeight="1" x14ac:dyDescent="0.3">
      <c r="B95" s="218"/>
      <c r="C95" s="219"/>
      <c r="D95" s="220" t="s">
        <v>120</v>
      </c>
      <c r="E95" s="219"/>
      <c r="F95" s="219"/>
      <c r="G95" s="219"/>
      <c r="H95" s="219"/>
      <c r="I95" s="219"/>
      <c r="J95" s="219"/>
      <c r="K95" s="219"/>
      <c r="L95" s="219"/>
      <c r="M95" s="219"/>
      <c r="N95" s="221">
        <f>N192</f>
        <v>0</v>
      </c>
      <c r="O95" s="222"/>
      <c r="P95" s="222"/>
      <c r="Q95" s="222"/>
      <c r="R95" s="223"/>
    </row>
    <row r="96" spans="2:47" s="217" customFormat="1" ht="24.95" customHeight="1" x14ac:dyDescent="0.3">
      <c r="B96" s="211"/>
      <c r="C96" s="212"/>
      <c r="D96" s="213" t="s">
        <v>121</v>
      </c>
      <c r="E96" s="212"/>
      <c r="F96" s="212"/>
      <c r="G96" s="212"/>
      <c r="H96" s="212"/>
      <c r="I96" s="212"/>
      <c r="J96" s="212"/>
      <c r="K96" s="212"/>
      <c r="L96" s="212"/>
      <c r="M96" s="212"/>
      <c r="N96" s="214">
        <f>N195</f>
        <v>0</v>
      </c>
      <c r="O96" s="215"/>
      <c r="P96" s="215"/>
      <c r="Q96" s="215"/>
      <c r="R96" s="216"/>
    </row>
    <row r="97" spans="2:21" s="224" customFormat="1" ht="19.899999999999999" customHeight="1" x14ac:dyDescent="0.3">
      <c r="B97" s="218"/>
      <c r="C97" s="219"/>
      <c r="D97" s="220" t="s">
        <v>122</v>
      </c>
      <c r="E97" s="219"/>
      <c r="F97" s="219"/>
      <c r="G97" s="219"/>
      <c r="H97" s="219"/>
      <c r="I97" s="219"/>
      <c r="J97" s="219"/>
      <c r="K97" s="219"/>
      <c r="L97" s="219"/>
      <c r="M97" s="219"/>
      <c r="N97" s="221">
        <f>N196</f>
        <v>0</v>
      </c>
      <c r="O97" s="222"/>
      <c r="P97" s="222"/>
      <c r="Q97" s="222"/>
      <c r="R97" s="223"/>
    </row>
    <row r="98" spans="2:21" s="224" customFormat="1" ht="19.899999999999999" customHeight="1" x14ac:dyDescent="0.3">
      <c r="B98" s="218"/>
      <c r="C98" s="219"/>
      <c r="D98" s="220" t="s">
        <v>123</v>
      </c>
      <c r="E98" s="219"/>
      <c r="F98" s="219"/>
      <c r="G98" s="219"/>
      <c r="H98" s="219"/>
      <c r="I98" s="219"/>
      <c r="J98" s="219"/>
      <c r="K98" s="219"/>
      <c r="L98" s="219"/>
      <c r="M98" s="219"/>
      <c r="N98" s="221">
        <f>N285</f>
        <v>0</v>
      </c>
      <c r="O98" s="222"/>
      <c r="P98" s="222"/>
      <c r="Q98" s="222"/>
      <c r="R98" s="223"/>
    </row>
    <row r="99" spans="2:21" s="224" customFormat="1" ht="19.899999999999999" customHeight="1" x14ac:dyDescent="0.3">
      <c r="B99" s="218"/>
      <c r="C99" s="219"/>
      <c r="D99" s="220" t="s">
        <v>1221</v>
      </c>
      <c r="E99" s="219"/>
      <c r="F99" s="219"/>
      <c r="G99" s="219"/>
      <c r="H99" s="219"/>
      <c r="I99" s="219"/>
      <c r="J99" s="219"/>
      <c r="K99" s="219"/>
      <c r="L99" s="219"/>
      <c r="M99" s="219"/>
      <c r="N99" s="221">
        <f>N380</f>
        <v>0</v>
      </c>
      <c r="O99" s="222"/>
      <c r="P99" s="222"/>
      <c r="Q99" s="222"/>
      <c r="R99" s="223"/>
    </row>
    <row r="100" spans="2:21" s="224" customFormat="1" ht="19.899999999999999" customHeight="1" x14ac:dyDescent="0.3">
      <c r="B100" s="218"/>
      <c r="C100" s="219"/>
      <c r="D100" s="220" t="s">
        <v>1222</v>
      </c>
      <c r="E100" s="219"/>
      <c r="F100" s="219"/>
      <c r="G100" s="219"/>
      <c r="H100" s="219"/>
      <c r="I100" s="219"/>
      <c r="J100" s="219"/>
      <c r="K100" s="219"/>
      <c r="L100" s="219"/>
      <c r="M100" s="219"/>
      <c r="N100" s="221">
        <f>N400</f>
        <v>0</v>
      </c>
      <c r="O100" s="222"/>
      <c r="P100" s="222"/>
      <c r="Q100" s="222"/>
      <c r="R100" s="223"/>
    </row>
    <row r="101" spans="2:21" s="224" customFormat="1" ht="19.899999999999999" customHeight="1" x14ac:dyDescent="0.3">
      <c r="B101" s="218"/>
      <c r="C101" s="219"/>
      <c r="D101" s="220" t="s">
        <v>124</v>
      </c>
      <c r="E101" s="219"/>
      <c r="F101" s="219"/>
      <c r="G101" s="219"/>
      <c r="H101" s="219"/>
      <c r="I101" s="219"/>
      <c r="J101" s="219"/>
      <c r="K101" s="219"/>
      <c r="L101" s="219"/>
      <c r="M101" s="219"/>
      <c r="N101" s="221">
        <f>N403</f>
        <v>0</v>
      </c>
      <c r="O101" s="222"/>
      <c r="P101" s="222"/>
      <c r="Q101" s="222"/>
      <c r="R101" s="223"/>
    </row>
    <row r="102" spans="2:21" s="224" customFormat="1" ht="19.899999999999999" customHeight="1" x14ac:dyDescent="0.3">
      <c r="B102" s="218"/>
      <c r="C102" s="219"/>
      <c r="D102" s="220" t="s">
        <v>1223</v>
      </c>
      <c r="E102" s="219"/>
      <c r="F102" s="219"/>
      <c r="G102" s="219"/>
      <c r="H102" s="219"/>
      <c r="I102" s="219"/>
      <c r="J102" s="219"/>
      <c r="K102" s="219"/>
      <c r="L102" s="219"/>
      <c r="M102" s="219"/>
      <c r="N102" s="221">
        <f>N412</f>
        <v>0</v>
      </c>
      <c r="O102" s="222"/>
      <c r="P102" s="222"/>
      <c r="Q102" s="222"/>
      <c r="R102" s="223"/>
    </row>
    <row r="103" spans="2:21" s="224" customFormat="1" ht="19.899999999999999" customHeight="1" x14ac:dyDescent="0.3">
      <c r="B103" s="218"/>
      <c r="C103" s="219"/>
      <c r="D103" s="220" t="s">
        <v>125</v>
      </c>
      <c r="E103" s="219"/>
      <c r="F103" s="219"/>
      <c r="G103" s="219"/>
      <c r="H103" s="219"/>
      <c r="I103" s="219"/>
      <c r="J103" s="219"/>
      <c r="K103" s="219"/>
      <c r="L103" s="219"/>
      <c r="M103" s="219"/>
      <c r="N103" s="221">
        <f>N427</f>
        <v>0</v>
      </c>
      <c r="O103" s="222"/>
      <c r="P103" s="222"/>
      <c r="Q103" s="222"/>
      <c r="R103" s="223"/>
    </row>
    <row r="104" spans="2:21" s="224" customFormat="1" ht="19.899999999999999" customHeight="1" x14ac:dyDescent="0.3">
      <c r="B104" s="218"/>
      <c r="C104" s="219"/>
      <c r="D104" s="220" t="s">
        <v>126</v>
      </c>
      <c r="E104" s="219"/>
      <c r="F104" s="219"/>
      <c r="G104" s="219"/>
      <c r="H104" s="219"/>
      <c r="I104" s="219"/>
      <c r="J104" s="219"/>
      <c r="K104" s="219"/>
      <c r="L104" s="219"/>
      <c r="M104" s="219"/>
      <c r="N104" s="221">
        <f>N478</f>
        <v>0</v>
      </c>
      <c r="O104" s="222"/>
      <c r="P104" s="222"/>
      <c r="Q104" s="222"/>
      <c r="R104" s="223"/>
    </row>
    <row r="105" spans="2:21" s="224" customFormat="1" ht="19.899999999999999" customHeight="1" x14ac:dyDescent="0.3">
      <c r="B105" s="218"/>
      <c r="C105" s="219"/>
      <c r="D105" s="220" t="s">
        <v>130</v>
      </c>
      <c r="E105" s="219"/>
      <c r="F105" s="219"/>
      <c r="G105" s="219"/>
      <c r="H105" s="219"/>
      <c r="I105" s="219"/>
      <c r="J105" s="219"/>
      <c r="K105" s="219"/>
      <c r="L105" s="219"/>
      <c r="M105" s="219"/>
      <c r="N105" s="221">
        <f>N495</f>
        <v>0</v>
      </c>
      <c r="O105" s="222"/>
      <c r="P105" s="222"/>
      <c r="Q105" s="222"/>
      <c r="R105" s="223"/>
    </row>
    <row r="106" spans="2:21" s="162" customFormat="1" ht="21.75" customHeight="1" x14ac:dyDescent="0.3">
      <c r="B106" s="163"/>
      <c r="C106" s="164"/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8"/>
    </row>
    <row r="107" spans="2:21" s="162" customFormat="1" ht="29.25" customHeight="1" x14ac:dyDescent="0.3">
      <c r="B107" s="163"/>
      <c r="C107" s="209" t="s">
        <v>132</v>
      </c>
      <c r="D107" s="164"/>
      <c r="E107" s="164"/>
      <c r="F107" s="164"/>
      <c r="G107" s="164"/>
      <c r="H107" s="164"/>
      <c r="I107" s="164"/>
      <c r="J107" s="164"/>
      <c r="K107" s="164"/>
      <c r="L107" s="164"/>
      <c r="M107" s="164"/>
      <c r="N107" s="225">
        <v>0</v>
      </c>
      <c r="O107" s="167"/>
      <c r="P107" s="167"/>
      <c r="Q107" s="167"/>
      <c r="R107" s="168"/>
      <c r="T107" s="226"/>
      <c r="U107" s="227" t="s">
        <v>41</v>
      </c>
    </row>
    <row r="108" spans="2:21" s="162" customFormat="1" ht="18" customHeight="1" x14ac:dyDescent="0.3">
      <c r="B108" s="163"/>
      <c r="C108" s="164"/>
      <c r="D108" s="164"/>
      <c r="E108" s="164"/>
      <c r="F108" s="164"/>
      <c r="G108" s="164"/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8"/>
    </row>
    <row r="109" spans="2:21" s="162" customFormat="1" ht="29.25" customHeight="1" x14ac:dyDescent="0.3">
      <c r="B109" s="163"/>
      <c r="C109" s="228" t="s">
        <v>99</v>
      </c>
      <c r="D109" s="183"/>
      <c r="E109" s="183"/>
      <c r="F109" s="183"/>
      <c r="G109" s="183"/>
      <c r="H109" s="183"/>
      <c r="I109" s="183"/>
      <c r="J109" s="183"/>
      <c r="K109" s="183"/>
      <c r="L109" s="229">
        <f>ROUND(SUM(N89+N107),0)</f>
        <v>0</v>
      </c>
      <c r="M109" s="208"/>
      <c r="N109" s="208"/>
      <c r="O109" s="208"/>
      <c r="P109" s="208"/>
      <c r="Q109" s="208"/>
      <c r="R109" s="168"/>
    </row>
    <row r="110" spans="2:21" s="162" customFormat="1" ht="6.95" customHeight="1" x14ac:dyDescent="0.3">
      <c r="B110" s="199"/>
      <c r="C110" s="200"/>
      <c r="D110" s="200"/>
      <c r="E110" s="200"/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1"/>
    </row>
    <row r="114" spans="2:63" s="162" customFormat="1" ht="6.95" customHeight="1" x14ac:dyDescent="0.3">
      <c r="B114" s="202"/>
      <c r="C114" s="203"/>
      <c r="D114" s="203"/>
      <c r="E114" s="203"/>
      <c r="F114" s="203"/>
      <c r="G114" s="203"/>
      <c r="H114" s="203"/>
      <c r="I114" s="203"/>
      <c r="J114" s="203"/>
      <c r="K114" s="203"/>
      <c r="L114" s="203"/>
      <c r="M114" s="203"/>
      <c r="N114" s="203"/>
      <c r="O114" s="203"/>
      <c r="P114" s="203"/>
      <c r="Q114" s="203"/>
      <c r="R114" s="204"/>
    </row>
    <row r="115" spans="2:63" s="162" customFormat="1" ht="36.950000000000003" customHeight="1" x14ac:dyDescent="0.3">
      <c r="B115" s="163"/>
      <c r="C115" s="155" t="s">
        <v>133</v>
      </c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7"/>
      <c r="O115" s="167"/>
      <c r="P115" s="167"/>
      <c r="Q115" s="167"/>
      <c r="R115" s="168"/>
    </row>
    <row r="116" spans="2:63" s="162" customFormat="1" ht="6.95" customHeight="1" x14ac:dyDescent="0.3">
      <c r="B116" s="163"/>
      <c r="C116" s="164"/>
      <c r="D116" s="164"/>
      <c r="E116" s="164"/>
      <c r="F116" s="164"/>
      <c r="G116" s="164"/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8"/>
    </row>
    <row r="117" spans="2:63" s="162" customFormat="1" ht="30" customHeight="1" x14ac:dyDescent="0.3">
      <c r="B117" s="163"/>
      <c r="C117" s="160" t="s">
        <v>16</v>
      </c>
      <c r="D117" s="164"/>
      <c r="E117" s="164"/>
      <c r="F117" s="161" t="str">
        <f>F6</f>
        <v>Revitalizace areálu KOC V Podhájí- Zateplení objektu, Krajská Zdravotní a.s.-Masarykova nemocnice v Ústí n.L., o.z.</v>
      </c>
      <c r="G117" s="167"/>
      <c r="H117" s="167"/>
      <c r="I117" s="167"/>
      <c r="J117" s="167"/>
      <c r="K117" s="167"/>
      <c r="L117" s="167"/>
      <c r="M117" s="167"/>
      <c r="N117" s="167"/>
      <c r="O117" s="167"/>
      <c r="P117" s="167"/>
      <c r="Q117" s="164"/>
      <c r="R117" s="168"/>
    </row>
    <row r="118" spans="2:63" ht="30" customHeight="1" x14ac:dyDescent="0.3">
      <c r="B118" s="154"/>
      <c r="C118" s="160" t="s">
        <v>102</v>
      </c>
      <c r="D118" s="159"/>
      <c r="E118" s="159"/>
      <c r="F118" s="161" t="s">
        <v>103</v>
      </c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9"/>
      <c r="R118" s="157"/>
    </row>
    <row r="119" spans="2:63" s="162" customFormat="1" ht="36.950000000000003" customHeight="1" x14ac:dyDescent="0.3">
      <c r="B119" s="163"/>
      <c r="C119" s="205" t="s">
        <v>104</v>
      </c>
      <c r="D119" s="164"/>
      <c r="E119" s="164"/>
      <c r="F119" s="206" t="str">
        <f>F8</f>
        <v>02 - SO 100.02 - Zateplení střech</v>
      </c>
      <c r="G119" s="167"/>
      <c r="H119" s="167"/>
      <c r="I119" s="167"/>
      <c r="J119" s="167"/>
      <c r="K119" s="167"/>
      <c r="L119" s="167"/>
      <c r="M119" s="167"/>
      <c r="N119" s="167"/>
      <c r="O119" s="167"/>
      <c r="P119" s="167"/>
      <c r="Q119" s="164"/>
      <c r="R119" s="168"/>
    </row>
    <row r="120" spans="2:63" s="162" customFormat="1" ht="6.95" customHeight="1" x14ac:dyDescent="0.3">
      <c r="B120" s="163"/>
      <c r="C120" s="164"/>
      <c r="D120" s="164"/>
      <c r="E120" s="164"/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8"/>
    </row>
    <row r="121" spans="2:63" s="162" customFormat="1" ht="18" customHeight="1" x14ac:dyDescent="0.3">
      <c r="B121" s="163"/>
      <c r="C121" s="160" t="s">
        <v>20</v>
      </c>
      <c r="D121" s="164"/>
      <c r="E121" s="164"/>
      <c r="F121" s="169" t="str">
        <f>F10</f>
        <v>Ústí n.L.</v>
      </c>
      <c r="G121" s="164"/>
      <c r="H121" s="164"/>
      <c r="I121" s="164"/>
      <c r="J121" s="164"/>
      <c r="K121" s="160" t="s">
        <v>22</v>
      </c>
      <c r="L121" s="164"/>
      <c r="M121" s="170" t="str">
        <f>IF(O10="","",O10)</f>
        <v>12.02.2016</v>
      </c>
      <c r="N121" s="167"/>
      <c r="O121" s="167"/>
      <c r="P121" s="167"/>
      <c r="Q121" s="164"/>
      <c r="R121" s="168"/>
    </row>
    <row r="122" spans="2:63" s="162" customFormat="1" ht="6.95" customHeight="1" x14ac:dyDescent="0.3">
      <c r="B122" s="163"/>
      <c r="C122" s="164"/>
      <c r="D122" s="164"/>
      <c r="E122" s="164"/>
      <c r="F122" s="164"/>
      <c r="G122" s="164"/>
      <c r="H122" s="164"/>
      <c r="I122" s="164"/>
      <c r="J122" s="164"/>
      <c r="K122" s="164"/>
      <c r="L122" s="164"/>
      <c r="M122" s="164"/>
      <c r="N122" s="164"/>
      <c r="O122" s="164"/>
      <c r="P122" s="164"/>
      <c r="Q122" s="164"/>
      <c r="R122" s="168"/>
    </row>
    <row r="123" spans="2:63" s="162" customFormat="1" ht="15" x14ac:dyDescent="0.3">
      <c r="B123" s="163"/>
      <c r="C123" s="160" t="s">
        <v>24</v>
      </c>
      <c r="D123" s="164"/>
      <c r="E123" s="164"/>
      <c r="F123" s="169" t="str">
        <f>E13</f>
        <v>Krajská zdravotní a.s. Ústí n.L.</v>
      </c>
      <c r="G123" s="164"/>
      <c r="H123" s="164"/>
      <c r="I123" s="164"/>
      <c r="J123" s="164"/>
      <c r="K123" s="160" t="s">
        <v>30</v>
      </c>
      <c r="L123" s="164"/>
      <c r="M123" s="171" t="str">
        <f>E19</f>
        <v>Ct.Žežulka - Zefraprojekt</v>
      </c>
      <c r="N123" s="167"/>
      <c r="O123" s="167"/>
      <c r="P123" s="167"/>
      <c r="Q123" s="167"/>
      <c r="R123" s="168"/>
    </row>
    <row r="124" spans="2:63" s="162" customFormat="1" ht="14.45" customHeight="1" x14ac:dyDescent="0.3">
      <c r="B124" s="163"/>
      <c r="C124" s="160" t="s">
        <v>28</v>
      </c>
      <c r="D124" s="164"/>
      <c r="E124" s="164"/>
      <c r="F124" s="169" t="str">
        <f>IF(E16="","",E16)</f>
        <v xml:space="preserve"> </v>
      </c>
      <c r="G124" s="164"/>
      <c r="H124" s="164"/>
      <c r="I124" s="164"/>
      <c r="J124" s="164"/>
      <c r="K124" s="160" t="s">
        <v>34</v>
      </c>
      <c r="L124" s="164"/>
      <c r="M124" s="171" t="str">
        <f>E22</f>
        <v>STAPO UL s.r.o.</v>
      </c>
      <c r="N124" s="167"/>
      <c r="O124" s="167"/>
      <c r="P124" s="167"/>
      <c r="Q124" s="167"/>
      <c r="R124" s="168"/>
    </row>
    <row r="125" spans="2:63" s="162" customFormat="1" ht="10.35" customHeight="1" x14ac:dyDescent="0.3">
      <c r="B125" s="163"/>
      <c r="C125" s="164"/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8"/>
    </row>
    <row r="126" spans="2:63" s="238" customFormat="1" ht="29.25" customHeight="1" x14ac:dyDescent="0.3">
      <c r="B126" s="230"/>
      <c r="C126" s="231" t="s">
        <v>134</v>
      </c>
      <c r="D126" s="232" t="s">
        <v>135</v>
      </c>
      <c r="E126" s="232" t="s">
        <v>59</v>
      </c>
      <c r="F126" s="233" t="s">
        <v>136</v>
      </c>
      <c r="G126" s="234"/>
      <c r="H126" s="234"/>
      <c r="I126" s="234"/>
      <c r="J126" s="232" t="s">
        <v>137</v>
      </c>
      <c r="K126" s="232" t="s">
        <v>138</v>
      </c>
      <c r="L126" s="235" t="s">
        <v>139</v>
      </c>
      <c r="M126" s="234"/>
      <c r="N126" s="233" t="s">
        <v>110</v>
      </c>
      <c r="O126" s="234"/>
      <c r="P126" s="234"/>
      <c r="Q126" s="236"/>
      <c r="R126" s="237"/>
      <c r="T126" s="239" t="s">
        <v>140</v>
      </c>
      <c r="U126" s="240" t="s">
        <v>41</v>
      </c>
      <c r="V126" s="240" t="s">
        <v>141</v>
      </c>
      <c r="W126" s="240" t="s">
        <v>142</v>
      </c>
      <c r="X126" s="240" t="s">
        <v>143</v>
      </c>
      <c r="Y126" s="240" t="s">
        <v>144</v>
      </c>
      <c r="Z126" s="240" t="s">
        <v>145</v>
      </c>
      <c r="AA126" s="241" t="s">
        <v>146</v>
      </c>
    </row>
    <row r="127" spans="2:63" s="162" customFormat="1" ht="29.25" customHeight="1" x14ac:dyDescent="0.35">
      <c r="B127" s="163"/>
      <c r="C127" s="242" t="s">
        <v>106</v>
      </c>
      <c r="D127" s="164"/>
      <c r="E127" s="164"/>
      <c r="F127" s="164"/>
      <c r="G127" s="164"/>
      <c r="H127" s="164"/>
      <c r="I127" s="164"/>
      <c r="J127" s="164"/>
      <c r="K127" s="164"/>
      <c r="L127" s="164"/>
      <c r="M127" s="164"/>
      <c r="N127" s="243">
        <f>BK127</f>
        <v>0</v>
      </c>
      <c r="O127" s="244"/>
      <c r="P127" s="244"/>
      <c r="Q127" s="244"/>
      <c r="R127" s="168"/>
      <c r="T127" s="245"/>
      <c r="U127" s="173"/>
      <c r="V127" s="173"/>
      <c r="W127" s="246">
        <f>W128+W195</f>
        <v>3062.3313130000001</v>
      </c>
      <c r="X127" s="173"/>
      <c r="Y127" s="246">
        <f>Y128+Y195</f>
        <v>132.61245964</v>
      </c>
      <c r="Z127" s="173"/>
      <c r="AA127" s="247">
        <f>AA128+AA195</f>
        <v>5.5771517500000005</v>
      </c>
      <c r="AT127" s="150" t="s">
        <v>76</v>
      </c>
      <c r="AU127" s="150" t="s">
        <v>112</v>
      </c>
      <c r="BK127" s="248">
        <f>BK128+BK195</f>
        <v>0</v>
      </c>
    </row>
    <row r="128" spans="2:63" s="254" customFormat="1" ht="37.35" customHeight="1" x14ac:dyDescent="0.35">
      <c r="B128" s="249"/>
      <c r="C128" s="250"/>
      <c r="D128" s="251" t="s">
        <v>113</v>
      </c>
      <c r="E128" s="251"/>
      <c r="F128" s="251"/>
      <c r="G128" s="251"/>
      <c r="H128" s="251"/>
      <c r="I128" s="251"/>
      <c r="J128" s="251"/>
      <c r="K128" s="251"/>
      <c r="L128" s="251"/>
      <c r="M128" s="251"/>
      <c r="N128" s="252">
        <f>BK128</f>
        <v>0</v>
      </c>
      <c r="O128" s="214"/>
      <c r="P128" s="214"/>
      <c r="Q128" s="214"/>
      <c r="R128" s="253"/>
      <c r="T128" s="255"/>
      <c r="U128" s="250"/>
      <c r="V128" s="250"/>
      <c r="W128" s="256">
        <f>W129+W147+W165+W179+W192</f>
        <v>824.18440100000009</v>
      </c>
      <c r="X128" s="250"/>
      <c r="Y128" s="256">
        <f>Y129+Y147+Y165+Y179+Y192</f>
        <v>93.92710203</v>
      </c>
      <c r="Z128" s="250"/>
      <c r="AA128" s="257">
        <f>AA129+AA147+AA165+AA179+AA192</f>
        <v>0</v>
      </c>
      <c r="AR128" s="258" t="s">
        <v>33</v>
      </c>
      <c r="AT128" s="259" t="s">
        <v>76</v>
      </c>
      <c r="AU128" s="259" t="s">
        <v>77</v>
      </c>
      <c r="AY128" s="258" t="s">
        <v>147</v>
      </c>
      <c r="BK128" s="260">
        <f>BK129+BK147+BK165+BK179+BK192</f>
        <v>0</v>
      </c>
    </row>
    <row r="129" spans="2:65" s="254" customFormat="1" ht="19.899999999999999" customHeight="1" x14ac:dyDescent="0.3">
      <c r="B129" s="249"/>
      <c r="C129" s="250"/>
      <c r="D129" s="261" t="s">
        <v>1220</v>
      </c>
      <c r="E129" s="261"/>
      <c r="F129" s="261"/>
      <c r="G129" s="261"/>
      <c r="H129" s="261"/>
      <c r="I129" s="261"/>
      <c r="J129" s="261"/>
      <c r="K129" s="261"/>
      <c r="L129" s="261"/>
      <c r="M129" s="261"/>
      <c r="N129" s="262">
        <f>BK129</f>
        <v>0</v>
      </c>
      <c r="O129" s="263"/>
      <c r="P129" s="263"/>
      <c r="Q129" s="263"/>
      <c r="R129" s="253"/>
      <c r="T129" s="255"/>
      <c r="U129" s="250"/>
      <c r="V129" s="250"/>
      <c r="W129" s="256">
        <f>SUM(W130:W146)</f>
        <v>170.52585800000003</v>
      </c>
      <c r="X129" s="250"/>
      <c r="Y129" s="256">
        <f>SUM(Y130:Y146)</f>
        <v>87.399226830000003</v>
      </c>
      <c r="Z129" s="250"/>
      <c r="AA129" s="257">
        <f>SUM(AA130:AA146)</f>
        <v>0</v>
      </c>
      <c r="AR129" s="258" t="s">
        <v>33</v>
      </c>
      <c r="AT129" s="259" t="s">
        <v>76</v>
      </c>
      <c r="AU129" s="259" t="s">
        <v>33</v>
      </c>
      <c r="AY129" s="258" t="s">
        <v>147</v>
      </c>
      <c r="BK129" s="260">
        <f>SUM(BK130:BK146)</f>
        <v>0</v>
      </c>
    </row>
    <row r="130" spans="2:65" s="162" customFormat="1" ht="44.25" customHeight="1" x14ac:dyDescent="0.3">
      <c r="B130" s="163"/>
      <c r="C130" s="264" t="s">
        <v>33</v>
      </c>
      <c r="D130" s="264" t="s">
        <v>148</v>
      </c>
      <c r="E130" s="265" t="s">
        <v>1224</v>
      </c>
      <c r="F130" s="266" t="s">
        <v>1225</v>
      </c>
      <c r="G130" s="267"/>
      <c r="H130" s="267"/>
      <c r="I130" s="267"/>
      <c r="J130" s="268" t="s">
        <v>151</v>
      </c>
      <c r="K130" s="269">
        <v>250.98400000000001</v>
      </c>
      <c r="L130" s="339"/>
      <c r="M130" s="340"/>
      <c r="N130" s="270">
        <f>ROUND(L130*K130,2)</f>
        <v>0</v>
      </c>
      <c r="O130" s="267"/>
      <c r="P130" s="267"/>
      <c r="Q130" s="267"/>
      <c r="R130" s="168"/>
      <c r="T130" s="271" t="s">
        <v>3</v>
      </c>
      <c r="U130" s="272" t="s">
        <v>42</v>
      </c>
      <c r="V130" s="273">
        <v>0.61699999999999999</v>
      </c>
      <c r="W130" s="273">
        <f>V130*K130</f>
        <v>154.85712800000002</v>
      </c>
      <c r="X130" s="273">
        <v>0.34661999999999998</v>
      </c>
      <c r="Y130" s="273">
        <f>X130*K130</f>
        <v>86.99607408</v>
      </c>
      <c r="Z130" s="273">
        <v>0</v>
      </c>
      <c r="AA130" s="274">
        <f>Z130*K130</f>
        <v>0</v>
      </c>
      <c r="AR130" s="150" t="s">
        <v>152</v>
      </c>
      <c r="AT130" s="150" t="s">
        <v>148</v>
      </c>
      <c r="AU130" s="150" t="s">
        <v>86</v>
      </c>
      <c r="AY130" s="150" t="s">
        <v>147</v>
      </c>
      <c r="BE130" s="275">
        <f>IF(U130="základní",N130,0)</f>
        <v>0</v>
      </c>
      <c r="BF130" s="275">
        <f>IF(U130="snížená",N130,0)</f>
        <v>0</v>
      </c>
      <c r="BG130" s="275">
        <f>IF(U130="zákl. přenesená",N130,0)</f>
        <v>0</v>
      </c>
      <c r="BH130" s="275">
        <f>IF(U130="sníž. přenesená",N130,0)</f>
        <v>0</v>
      </c>
      <c r="BI130" s="275">
        <f>IF(U130="nulová",N130,0)</f>
        <v>0</v>
      </c>
      <c r="BJ130" s="150" t="s">
        <v>33</v>
      </c>
      <c r="BK130" s="275">
        <f>ROUND(L130*K130,2)</f>
        <v>0</v>
      </c>
      <c r="BL130" s="150" t="s">
        <v>152</v>
      </c>
      <c r="BM130" s="150" t="s">
        <v>1226</v>
      </c>
    </row>
    <row r="131" spans="2:65" s="283" customFormat="1" ht="22.5" customHeight="1" x14ac:dyDescent="0.3">
      <c r="B131" s="276"/>
      <c r="C131" s="277"/>
      <c r="D131" s="277"/>
      <c r="E131" s="278" t="s">
        <v>3</v>
      </c>
      <c r="F131" s="279" t="s">
        <v>1227</v>
      </c>
      <c r="G131" s="280"/>
      <c r="H131" s="280"/>
      <c r="I131" s="280"/>
      <c r="J131" s="277"/>
      <c r="K131" s="281" t="s">
        <v>3</v>
      </c>
      <c r="L131" s="277"/>
      <c r="M131" s="277"/>
      <c r="N131" s="277"/>
      <c r="O131" s="277"/>
      <c r="P131" s="277"/>
      <c r="Q131" s="277"/>
      <c r="R131" s="282"/>
      <c r="T131" s="284"/>
      <c r="U131" s="277"/>
      <c r="V131" s="277"/>
      <c r="W131" s="277"/>
      <c r="X131" s="277"/>
      <c r="Y131" s="277"/>
      <c r="Z131" s="277"/>
      <c r="AA131" s="285"/>
      <c r="AT131" s="286" t="s">
        <v>155</v>
      </c>
      <c r="AU131" s="286" t="s">
        <v>86</v>
      </c>
      <c r="AV131" s="283" t="s">
        <v>33</v>
      </c>
      <c r="AW131" s="283" t="s">
        <v>32</v>
      </c>
      <c r="AX131" s="283" t="s">
        <v>77</v>
      </c>
      <c r="AY131" s="286" t="s">
        <v>147</v>
      </c>
    </row>
    <row r="132" spans="2:65" s="294" customFormat="1" ht="22.5" customHeight="1" x14ac:dyDescent="0.3">
      <c r="B132" s="287"/>
      <c r="C132" s="288"/>
      <c r="D132" s="288"/>
      <c r="E132" s="289" t="s">
        <v>3</v>
      </c>
      <c r="F132" s="290" t="s">
        <v>1228</v>
      </c>
      <c r="G132" s="291"/>
      <c r="H132" s="291"/>
      <c r="I132" s="291"/>
      <c r="J132" s="288"/>
      <c r="K132" s="292">
        <v>27.888000000000002</v>
      </c>
      <c r="L132" s="288"/>
      <c r="M132" s="288"/>
      <c r="N132" s="288"/>
      <c r="O132" s="288"/>
      <c r="P132" s="288"/>
      <c r="Q132" s="288"/>
      <c r="R132" s="293"/>
      <c r="T132" s="295"/>
      <c r="U132" s="288"/>
      <c r="V132" s="288"/>
      <c r="W132" s="288"/>
      <c r="X132" s="288"/>
      <c r="Y132" s="288"/>
      <c r="Z132" s="288"/>
      <c r="AA132" s="296"/>
      <c r="AT132" s="297" t="s">
        <v>155</v>
      </c>
      <c r="AU132" s="297" t="s">
        <v>86</v>
      </c>
      <c r="AV132" s="294" t="s">
        <v>86</v>
      </c>
      <c r="AW132" s="294" t="s">
        <v>32</v>
      </c>
      <c r="AX132" s="294" t="s">
        <v>77</v>
      </c>
      <c r="AY132" s="297" t="s">
        <v>147</v>
      </c>
    </row>
    <row r="133" spans="2:65" s="294" customFormat="1" ht="22.5" customHeight="1" x14ac:dyDescent="0.3">
      <c r="B133" s="287"/>
      <c r="C133" s="288"/>
      <c r="D133" s="288"/>
      <c r="E133" s="289" t="s">
        <v>3</v>
      </c>
      <c r="F133" s="290" t="s">
        <v>1229</v>
      </c>
      <c r="G133" s="291"/>
      <c r="H133" s="291"/>
      <c r="I133" s="291"/>
      <c r="J133" s="288"/>
      <c r="K133" s="292">
        <v>12.423</v>
      </c>
      <c r="L133" s="288"/>
      <c r="M133" s="288"/>
      <c r="N133" s="288"/>
      <c r="O133" s="288"/>
      <c r="P133" s="288"/>
      <c r="Q133" s="288"/>
      <c r="R133" s="293"/>
      <c r="T133" s="295"/>
      <c r="U133" s="288"/>
      <c r="V133" s="288"/>
      <c r="W133" s="288"/>
      <c r="X133" s="288"/>
      <c r="Y133" s="288"/>
      <c r="Z133" s="288"/>
      <c r="AA133" s="296"/>
      <c r="AT133" s="297" t="s">
        <v>155</v>
      </c>
      <c r="AU133" s="297" t="s">
        <v>86</v>
      </c>
      <c r="AV133" s="294" t="s">
        <v>86</v>
      </c>
      <c r="AW133" s="294" t="s">
        <v>32</v>
      </c>
      <c r="AX133" s="294" t="s">
        <v>77</v>
      </c>
      <c r="AY133" s="297" t="s">
        <v>147</v>
      </c>
    </row>
    <row r="134" spans="2:65" s="294" customFormat="1" ht="22.5" customHeight="1" x14ac:dyDescent="0.3">
      <c r="B134" s="287"/>
      <c r="C134" s="288"/>
      <c r="D134" s="288"/>
      <c r="E134" s="289" t="s">
        <v>3</v>
      </c>
      <c r="F134" s="290" t="s">
        <v>1230</v>
      </c>
      <c r="G134" s="291"/>
      <c r="H134" s="291"/>
      <c r="I134" s="291"/>
      <c r="J134" s="288"/>
      <c r="K134" s="292">
        <v>24.05</v>
      </c>
      <c r="L134" s="288"/>
      <c r="M134" s="288"/>
      <c r="N134" s="288"/>
      <c r="O134" s="288"/>
      <c r="P134" s="288"/>
      <c r="Q134" s="288"/>
      <c r="R134" s="293"/>
      <c r="T134" s="295"/>
      <c r="U134" s="288"/>
      <c r="V134" s="288"/>
      <c r="W134" s="288"/>
      <c r="X134" s="288"/>
      <c r="Y134" s="288"/>
      <c r="Z134" s="288"/>
      <c r="AA134" s="296"/>
      <c r="AT134" s="297" t="s">
        <v>155</v>
      </c>
      <c r="AU134" s="297" t="s">
        <v>86</v>
      </c>
      <c r="AV134" s="294" t="s">
        <v>86</v>
      </c>
      <c r="AW134" s="294" t="s">
        <v>32</v>
      </c>
      <c r="AX134" s="294" t="s">
        <v>77</v>
      </c>
      <c r="AY134" s="297" t="s">
        <v>147</v>
      </c>
    </row>
    <row r="135" spans="2:65" s="294" customFormat="1" ht="22.5" customHeight="1" x14ac:dyDescent="0.3">
      <c r="B135" s="287"/>
      <c r="C135" s="288"/>
      <c r="D135" s="288"/>
      <c r="E135" s="289" t="s">
        <v>3</v>
      </c>
      <c r="F135" s="290" t="s">
        <v>1231</v>
      </c>
      <c r="G135" s="291"/>
      <c r="H135" s="291"/>
      <c r="I135" s="291"/>
      <c r="J135" s="288"/>
      <c r="K135" s="292">
        <v>51.924999999999997</v>
      </c>
      <c r="L135" s="288"/>
      <c r="M135" s="288"/>
      <c r="N135" s="288"/>
      <c r="O135" s="288"/>
      <c r="P135" s="288"/>
      <c r="Q135" s="288"/>
      <c r="R135" s="293"/>
      <c r="T135" s="295"/>
      <c r="U135" s="288"/>
      <c r="V135" s="288"/>
      <c r="W135" s="288"/>
      <c r="X135" s="288"/>
      <c r="Y135" s="288"/>
      <c r="Z135" s="288"/>
      <c r="AA135" s="296"/>
      <c r="AT135" s="297" t="s">
        <v>155</v>
      </c>
      <c r="AU135" s="297" t="s">
        <v>86</v>
      </c>
      <c r="AV135" s="294" t="s">
        <v>86</v>
      </c>
      <c r="AW135" s="294" t="s">
        <v>32</v>
      </c>
      <c r="AX135" s="294" t="s">
        <v>77</v>
      </c>
      <c r="AY135" s="297" t="s">
        <v>147</v>
      </c>
    </row>
    <row r="136" spans="2:65" s="294" customFormat="1" ht="22.5" customHeight="1" x14ac:dyDescent="0.3">
      <c r="B136" s="287"/>
      <c r="C136" s="288"/>
      <c r="D136" s="288"/>
      <c r="E136" s="289" t="s">
        <v>3</v>
      </c>
      <c r="F136" s="290" t="s">
        <v>1232</v>
      </c>
      <c r="G136" s="291"/>
      <c r="H136" s="291"/>
      <c r="I136" s="291"/>
      <c r="J136" s="288"/>
      <c r="K136" s="292">
        <v>33.655000000000001</v>
      </c>
      <c r="L136" s="288"/>
      <c r="M136" s="288"/>
      <c r="N136" s="288"/>
      <c r="O136" s="288"/>
      <c r="P136" s="288"/>
      <c r="Q136" s="288"/>
      <c r="R136" s="293"/>
      <c r="T136" s="295"/>
      <c r="U136" s="288"/>
      <c r="V136" s="288"/>
      <c r="W136" s="288"/>
      <c r="X136" s="288"/>
      <c r="Y136" s="288"/>
      <c r="Z136" s="288"/>
      <c r="AA136" s="296"/>
      <c r="AT136" s="297" t="s">
        <v>155</v>
      </c>
      <c r="AU136" s="297" t="s">
        <v>86</v>
      </c>
      <c r="AV136" s="294" t="s">
        <v>86</v>
      </c>
      <c r="AW136" s="294" t="s">
        <v>32</v>
      </c>
      <c r="AX136" s="294" t="s">
        <v>77</v>
      </c>
      <c r="AY136" s="297" t="s">
        <v>147</v>
      </c>
    </row>
    <row r="137" spans="2:65" s="294" customFormat="1" ht="22.5" customHeight="1" x14ac:dyDescent="0.3">
      <c r="B137" s="287"/>
      <c r="C137" s="288"/>
      <c r="D137" s="288"/>
      <c r="E137" s="289" t="s">
        <v>3</v>
      </c>
      <c r="F137" s="290" t="s">
        <v>1233</v>
      </c>
      <c r="G137" s="291"/>
      <c r="H137" s="291"/>
      <c r="I137" s="291"/>
      <c r="J137" s="288"/>
      <c r="K137" s="292">
        <v>36.698</v>
      </c>
      <c r="L137" s="288"/>
      <c r="M137" s="288"/>
      <c r="N137" s="288"/>
      <c r="O137" s="288"/>
      <c r="P137" s="288"/>
      <c r="Q137" s="288"/>
      <c r="R137" s="293"/>
      <c r="T137" s="295"/>
      <c r="U137" s="288"/>
      <c r="V137" s="288"/>
      <c r="W137" s="288"/>
      <c r="X137" s="288"/>
      <c r="Y137" s="288"/>
      <c r="Z137" s="288"/>
      <c r="AA137" s="296"/>
      <c r="AT137" s="297" t="s">
        <v>155</v>
      </c>
      <c r="AU137" s="297" t="s">
        <v>86</v>
      </c>
      <c r="AV137" s="294" t="s">
        <v>86</v>
      </c>
      <c r="AW137" s="294" t="s">
        <v>32</v>
      </c>
      <c r="AX137" s="294" t="s">
        <v>77</v>
      </c>
      <c r="AY137" s="297" t="s">
        <v>147</v>
      </c>
    </row>
    <row r="138" spans="2:65" s="294" customFormat="1" ht="22.5" customHeight="1" x14ac:dyDescent="0.3">
      <c r="B138" s="287"/>
      <c r="C138" s="288"/>
      <c r="D138" s="288"/>
      <c r="E138" s="289" t="s">
        <v>3</v>
      </c>
      <c r="F138" s="290" t="s">
        <v>1234</v>
      </c>
      <c r="G138" s="291"/>
      <c r="H138" s="291"/>
      <c r="I138" s="291"/>
      <c r="J138" s="288"/>
      <c r="K138" s="292">
        <v>15.47</v>
      </c>
      <c r="L138" s="288"/>
      <c r="M138" s="288"/>
      <c r="N138" s="288"/>
      <c r="O138" s="288"/>
      <c r="P138" s="288"/>
      <c r="Q138" s="288"/>
      <c r="R138" s="293"/>
      <c r="T138" s="295"/>
      <c r="U138" s="288"/>
      <c r="V138" s="288"/>
      <c r="W138" s="288"/>
      <c r="X138" s="288"/>
      <c r="Y138" s="288"/>
      <c r="Z138" s="288"/>
      <c r="AA138" s="296"/>
      <c r="AT138" s="297" t="s">
        <v>155</v>
      </c>
      <c r="AU138" s="297" t="s">
        <v>86</v>
      </c>
      <c r="AV138" s="294" t="s">
        <v>86</v>
      </c>
      <c r="AW138" s="294" t="s">
        <v>32</v>
      </c>
      <c r="AX138" s="294" t="s">
        <v>77</v>
      </c>
      <c r="AY138" s="297" t="s">
        <v>147</v>
      </c>
    </row>
    <row r="139" spans="2:65" s="294" customFormat="1" ht="22.5" customHeight="1" x14ac:dyDescent="0.3">
      <c r="B139" s="287"/>
      <c r="C139" s="288"/>
      <c r="D139" s="288"/>
      <c r="E139" s="289" t="s">
        <v>3</v>
      </c>
      <c r="F139" s="290" t="s">
        <v>1235</v>
      </c>
      <c r="G139" s="291"/>
      <c r="H139" s="291"/>
      <c r="I139" s="291"/>
      <c r="J139" s="288"/>
      <c r="K139" s="292">
        <v>15.6</v>
      </c>
      <c r="L139" s="288"/>
      <c r="M139" s="288"/>
      <c r="N139" s="288"/>
      <c r="O139" s="288"/>
      <c r="P139" s="288"/>
      <c r="Q139" s="288"/>
      <c r="R139" s="293"/>
      <c r="T139" s="295"/>
      <c r="U139" s="288"/>
      <c r="V139" s="288"/>
      <c r="W139" s="288"/>
      <c r="X139" s="288"/>
      <c r="Y139" s="288"/>
      <c r="Z139" s="288"/>
      <c r="AA139" s="296"/>
      <c r="AT139" s="297" t="s">
        <v>155</v>
      </c>
      <c r="AU139" s="297" t="s">
        <v>86</v>
      </c>
      <c r="AV139" s="294" t="s">
        <v>86</v>
      </c>
      <c r="AW139" s="294" t="s">
        <v>32</v>
      </c>
      <c r="AX139" s="294" t="s">
        <v>77</v>
      </c>
      <c r="AY139" s="297" t="s">
        <v>147</v>
      </c>
    </row>
    <row r="140" spans="2:65" s="294" customFormat="1" ht="22.5" customHeight="1" x14ac:dyDescent="0.3">
      <c r="B140" s="287"/>
      <c r="C140" s="288"/>
      <c r="D140" s="288"/>
      <c r="E140" s="289" t="s">
        <v>3</v>
      </c>
      <c r="F140" s="290" t="s">
        <v>1236</v>
      </c>
      <c r="G140" s="291"/>
      <c r="H140" s="291"/>
      <c r="I140" s="291"/>
      <c r="J140" s="288"/>
      <c r="K140" s="292">
        <v>7.9249999999999998</v>
      </c>
      <c r="L140" s="288"/>
      <c r="M140" s="288"/>
      <c r="N140" s="288"/>
      <c r="O140" s="288"/>
      <c r="P140" s="288"/>
      <c r="Q140" s="288"/>
      <c r="R140" s="293"/>
      <c r="T140" s="295"/>
      <c r="U140" s="288"/>
      <c r="V140" s="288"/>
      <c r="W140" s="288"/>
      <c r="X140" s="288"/>
      <c r="Y140" s="288"/>
      <c r="Z140" s="288"/>
      <c r="AA140" s="296"/>
      <c r="AT140" s="297" t="s">
        <v>155</v>
      </c>
      <c r="AU140" s="297" t="s">
        <v>86</v>
      </c>
      <c r="AV140" s="294" t="s">
        <v>86</v>
      </c>
      <c r="AW140" s="294" t="s">
        <v>32</v>
      </c>
      <c r="AX140" s="294" t="s">
        <v>77</v>
      </c>
      <c r="AY140" s="297" t="s">
        <v>147</v>
      </c>
    </row>
    <row r="141" spans="2:65" s="294" customFormat="1" ht="22.5" customHeight="1" x14ac:dyDescent="0.3">
      <c r="B141" s="287"/>
      <c r="C141" s="288"/>
      <c r="D141" s="288"/>
      <c r="E141" s="289" t="s">
        <v>3</v>
      </c>
      <c r="F141" s="290" t="s">
        <v>1237</v>
      </c>
      <c r="G141" s="291"/>
      <c r="H141" s="291"/>
      <c r="I141" s="291"/>
      <c r="J141" s="288"/>
      <c r="K141" s="292">
        <v>25.35</v>
      </c>
      <c r="L141" s="288"/>
      <c r="M141" s="288"/>
      <c r="N141" s="288"/>
      <c r="O141" s="288"/>
      <c r="P141" s="288"/>
      <c r="Q141" s="288"/>
      <c r="R141" s="293"/>
      <c r="T141" s="295"/>
      <c r="U141" s="288"/>
      <c r="V141" s="288"/>
      <c r="W141" s="288"/>
      <c r="X141" s="288"/>
      <c r="Y141" s="288"/>
      <c r="Z141" s="288"/>
      <c r="AA141" s="296"/>
      <c r="AT141" s="297" t="s">
        <v>155</v>
      </c>
      <c r="AU141" s="297" t="s">
        <v>86</v>
      </c>
      <c r="AV141" s="294" t="s">
        <v>86</v>
      </c>
      <c r="AW141" s="294" t="s">
        <v>32</v>
      </c>
      <c r="AX141" s="294" t="s">
        <v>77</v>
      </c>
      <c r="AY141" s="297" t="s">
        <v>147</v>
      </c>
    </row>
    <row r="142" spans="2:65" s="305" customFormat="1" ht="22.5" customHeight="1" x14ac:dyDescent="0.3">
      <c r="B142" s="298"/>
      <c r="C142" s="299"/>
      <c r="D142" s="299"/>
      <c r="E142" s="300" t="s">
        <v>3</v>
      </c>
      <c r="F142" s="301" t="s">
        <v>157</v>
      </c>
      <c r="G142" s="302"/>
      <c r="H142" s="302"/>
      <c r="I142" s="302"/>
      <c r="J142" s="299"/>
      <c r="K142" s="303">
        <v>250.98400000000001</v>
      </c>
      <c r="L142" s="299"/>
      <c r="M142" s="299"/>
      <c r="N142" s="299"/>
      <c r="O142" s="299"/>
      <c r="P142" s="299"/>
      <c r="Q142" s="299"/>
      <c r="R142" s="304"/>
      <c r="T142" s="306"/>
      <c r="U142" s="299"/>
      <c r="V142" s="299"/>
      <c r="W142" s="299"/>
      <c r="X142" s="299"/>
      <c r="Y142" s="299"/>
      <c r="Z142" s="299"/>
      <c r="AA142" s="307"/>
      <c r="AT142" s="308" t="s">
        <v>155</v>
      </c>
      <c r="AU142" s="308" t="s">
        <v>86</v>
      </c>
      <c r="AV142" s="305" t="s">
        <v>152</v>
      </c>
      <c r="AW142" s="305" t="s">
        <v>32</v>
      </c>
      <c r="AX142" s="305" t="s">
        <v>33</v>
      </c>
      <c r="AY142" s="308" t="s">
        <v>147</v>
      </c>
    </row>
    <row r="143" spans="2:65" s="162" customFormat="1" ht="22.5" customHeight="1" x14ac:dyDescent="0.3">
      <c r="B143" s="163"/>
      <c r="C143" s="264" t="s">
        <v>86</v>
      </c>
      <c r="D143" s="264" t="s">
        <v>148</v>
      </c>
      <c r="E143" s="265" t="s">
        <v>1238</v>
      </c>
      <c r="F143" s="266" t="s">
        <v>1239</v>
      </c>
      <c r="G143" s="267"/>
      <c r="H143" s="267"/>
      <c r="I143" s="267"/>
      <c r="J143" s="268" t="s">
        <v>771</v>
      </c>
      <c r="K143" s="269">
        <v>0.38500000000000001</v>
      </c>
      <c r="L143" s="339"/>
      <c r="M143" s="340"/>
      <c r="N143" s="270">
        <f>ROUND(L143*K143,2)</f>
        <v>0</v>
      </c>
      <c r="O143" s="267"/>
      <c r="P143" s="267"/>
      <c r="Q143" s="267"/>
      <c r="R143" s="168"/>
      <c r="T143" s="271" t="s">
        <v>3</v>
      </c>
      <c r="U143" s="272" t="s">
        <v>42</v>
      </c>
      <c r="V143" s="273">
        <v>40.698</v>
      </c>
      <c r="W143" s="273">
        <f>V143*K143</f>
        <v>15.66873</v>
      </c>
      <c r="X143" s="273">
        <v>1.04715</v>
      </c>
      <c r="Y143" s="273">
        <f>X143*K143</f>
        <v>0.40315275</v>
      </c>
      <c r="Z143" s="273">
        <v>0</v>
      </c>
      <c r="AA143" s="274">
        <f>Z143*K143</f>
        <v>0</v>
      </c>
      <c r="AR143" s="150" t="s">
        <v>152</v>
      </c>
      <c r="AT143" s="150" t="s">
        <v>148</v>
      </c>
      <c r="AU143" s="150" t="s">
        <v>86</v>
      </c>
      <c r="AY143" s="150" t="s">
        <v>147</v>
      </c>
      <c r="BE143" s="275">
        <f>IF(U143="základní",N143,0)</f>
        <v>0</v>
      </c>
      <c r="BF143" s="275">
        <f>IF(U143="snížená",N143,0)</f>
        <v>0</v>
      </c>
      <c r="BG143" s="275">
        <f>IF(U143="zákl. přenesená",N143,0)</f>
        <v>0</v>
      </c>
      <c r="BH143" s="275">
        <f>IF(U143="sníž. přenesená",N143,0)</f>
        <v>0</v>
      </c>
      <c r="BI143" s="275">
        <f>IF(U143="nulová",N143,0)</f>
        <v>0</v>
      </c>
      <c r="BJ143" s="150" t="s">
        <v>33</v>
      </c>
      <c r="BK143" s="275">
        <f>ROUND(L143*K143,2)</f>
        <v>0</v>
      </c>
      <c r="BL143" s="150" t="s">
        <v>152</v>
      </c>
      <c r="BM143" s="150" t="s">
        <v>1240</v>
      </c>
    </row>
    <row r="144" spans="2:65" s="283" customFormat="1" ht="44.25" customHeight="1" x14ac:dyDescent="0.3">
      <c r="B144" s="276"/>
      <c r="C144" s="277"/>
      <c r="D144" s="277"/>
      <c r="E144" s="278" t="s">
        <v>3</v>
      </c>
      <c r="F144" s="279" t="s">
        <v>1241</v>
      </c>
      <c r="G144" s="280"/>
      <c r="H144" s="280"/>
      <c r="I144" s="280"/>
      <c r="J144" s="277"/>
      <c r="K144" s="281" t="s">
        <v>3</v>
      </c>
      <c r="L144" s="277"/>
      <c r="M144" s="277"/>
      <c r="N144" s="277"/>
      <c r="O144" s="277"/>
      <c r="P144" s="277"/>
      <c r="Q144" s="277"/>
      <c r="R144" s="282"/>
      <c r="T144" s="284"/>
      <c r="U144" s="277"/>
      <c r="V144" s="277"/>
      <c r="W144" s="277"/>
      <c r="X144" s="277"/>
      <c r="Y144" s="277"/>
      <c r="Z144" s="277"/>
      <c r="AA144" s="285"/>
      <c r="AT144" s="286" t="s">
        <v>155</v>
      </c>
      <c r="AU144" s="286" t="s">
        <v>86</v>
      </c>
      <c r="AV144" s="283" t="s">
        <v>33</v>
      </c>
      <c r="AW144" s="283" t="s">
        <v>32</v>
      </c>
      <c r="AX144" s="283" t="s">
        <v>77</v>
      </c>
      <c r="AY144" s="286" t="s">
        <v>147</v>
      </c>
    </row>
    <row r="145" spans="2:65" s="294" customFormat="1" ht="22.5" customHeight="1" x14ac:dyDescent="0.3">
      <c r="B145" s="287"/>
      <c r="C145" s="288"/>
      <c r="D145" s="288"/>
      <c r="E145" s="289" t="s">
        <v>3</v>
      </c>
      <c r="F145" s="290" t="s">
        <v>1242</v>
      </c>
      <c r="G145" s="291"/>
      <c r="H145" s="291"/>
      <c r="I145" s="291"/>
      <c r="J145" s="288"/>
      <c r="K145" s="292">
        <v>0.38500000000000001</v>
      </c>
      <c r="L145" s="288"/>
      <c r="M145" s="288"/>
      <c r="N145" s="288"/>
      <c r="O145" s="288"/>
      <c r="P145" s="288"/>
      <c r="Q145" s="288"/>
      <c r="R145" s="293"/>
      <c r="T145" s="295"/>
      <c r="U145" s="288"/>
      <c r="V145" s="288"/>
      <c r="W145" s="288"/>
      <c r="X145" s="288"/>
      <c r="Y145" s="288"/>
      <c r="Z145" s="288"/>
      <c r="AA145" s="296"/>
      <c r="AT145" s="297" t="s">
        <v>155</v>
      </c>
      <c r="AU145" s="297" t="s">
        <v>86</v>
      </c>
      <c r="AV145" s="294" t="s">
        <v>86</v>
      </c>
      <c r="AW145" s="294" t="s">
        <v>32</v>
      </c>
      <c r="AX145" s="294" t="s">
        <v>77</v>
      </c>
      <c r="AY145" s="297" t="s">
        <v>147</v>
      </c>
    </row>
    <row r="146" spans="2:65" s="305" customFormat="1" ht="22.5" customHeight="1" x14ac:dyDescent="0.3">
      <c r="B146" s="298"/>
      <c r="C146" s="299"/>
      <c r="D146" s="299"/>
      <c r="E146" s="300" t="s">
        <v>3</v>
      </c>
      <c r="F146" s="301" t="s">
        <v>157</v>
      </c>
      <c r="G146" s="302"/>
      <c r="H146" s="302"/>
      <c r="I146" s="302"/>
      <c r="J146" s="299"/>
      <c r="K146" s="303">
        <v>0.38500000000000001</v>
      </c>
      <c r="L146" s="299"/>
      <c r="M146" s="299"/>
      <c r="N146" s="299"/>
      <c r="O146" s="299"/>
      <c r="P146" s="299"/>
      <c r="Q146" s="299"/>
      <c r="R146" s="304"/>
      <c r="T146" s="306"/>
      <c r="U146" s="299"/>
      <c r="V146" s="299"/>
      <c r="W146" s="299"/>
      <c r="X146" s="299"/>
      <c r="Y146" s="299"/>
      <c r="Z146" s="299"/>
      <c r="AA146" s="307"/>
      <c r="AT146" s="308" t="s">
        <v>155</v>
      </c>
      <c r="AU146" s="308" t="s">
        <v>86</v>
      </c>
      <c r="AV146" s="305" t="s">
        <v>152</v>
      </c>
      <c r="AW146" s="305" t="s">
        <v>32</v>
      </c>
      <c r="AX146" s="305" t="s">
        <v>33</v>
      </c>
      <c r="AY146" s="308" t="s">
        <v>147</v>
      </c>
    </row>
    <row r="147" spans="2:65" s="254" customFormat="1" ht="29.85" customHeight="1" x14ac:dyDescent="0.3">
      <c r="B147" s="249"/>
      <c r="C147" s="250"/>
      <c r="D147" s="261" t="s">
        <v>117</v>
      </c>
      <c r="E147" s="261"/>
      <c r="F147" s="261"/>
      <c r="G147" s="261"/>
      <c r="H147" s="261"/>
      <c r="I147" s="261"/>
      <c r="J147" s="261"/>
      <c r="K147" s="261"/>
      <c r="L147" s="261"/>
      <c r="M147" s="261"/>
      <c r="N147" s="262">
        <f>BK147</f>
        <v>0</v>
      </c>
      <c r="O147" s="263"/>
      <c r="P147" s="263"/>
      <c r="Q147" s="263"/>
      <c r="R147" s="253"/>
      <c r="T147" s="255"/>
      <c r="U147" s="250"/>
      <c r="V147" s="250"/>
      <c r="W147" s="256">
        <f>SUM(W148:W164)</f>
        <v>85.691248000000002</v>
      </c>
      <c r="X147" s="250"/>
      <c r="Y147" s="256">
        <f>SUM(Y148:Y164)</f>
        <v>5.2737252000000003</v>
      </c>
      <c r="Z147" s="250"/>
      <c r="AA147" s="257">
        <f>SUM(AA148:AA164)</f>
        <v>0</v>
      </c>
      <c r="AR147" s="258" t="s">
        <v>33</v>
      </c>
      <c r="AT147" s="259" t="s">
        <v>76</v>
      </c>
      <c r="AU147" s="259" t="s">
        <v>33</v>
      </c>
      <c r="AY147" s="258" t="s">
        <v>147</v>
      </c>
      <c r="BK147" s="260">
        <f>SUM(BK148:BK164)</f>
        <v>0</v>
      </c>
    </row>
    <row r="148" spans="2:65" s="162" customFormat="1" ht="31.5" customHeight="1" x14ac:dyDescent="0.3">
      <c r="B148" s="163"/>
      <c r="C148" s="264" t="s">
        <v>202</v>
      </c>
      <c r="D148" s="264" t="s">
        <v>148</v>
      </c>
      <c r="E148" s="265" t="s">
        <v>1243</v>
      </c>
      <c r="F148" s="266" t="s">
        <v>1244</v>
      </c>
      <c r="G148" s="267"/>
      <c r="H148" s="267"/>
      <c r="I148" s="267"/>
      <c r="J148" s="268" t="s">
        <v>151</v>
      </c>
      <c r="K148" s="269">
        <v>441.73099999999999</v>
      </c>
      <c r="L148" s="339"/>
      <c r="M148" s="340"/>
      <c r="N148" s="270">
        <f>ROUND(L148*K148,2)</f>
        <v>0</v>
      </c>
      <c r="O148" s="267"/>
      <c r="P148" s="267"/>
      <c r="Q148" s="267"/>
      <c r="R148" s="168"/>
      <c r="T148" s="271" t="s">
        <v>3</v>
      </c>
      <c r="U148" s="272" t="s">
        <v>42</v>
      </c>
      <c r="V148" s="273">
        <v>0.112</v>
      </c>
      <c r="W148" s="273">
        <f>V148*K148</f>
        <v>49.473872</v>
      </c>
      <c r="X148" s="273">
        <v>1.1999999999999999E-3</v>
      </c>
      <c r="Y148" s="273">
        <f>X148*K148</f>
        <v>0.53007719999999992</v>
      </c>
      <c r="Z148" s="273">
        <v>0</v>
      </c>
      <c r="AA148" s="274">
        <f>Z148*K148</f>
        <v>0</v>
      </c>
      <c r="AR148" s="150" t="s">
        <v>152</v>
      </c>
      <c r="AT148" s="150" t="s">
        <v>148</v>
      </c>
      <c r="AU148" s="150" t="s">
        <v>86</v>
      </c>
      <c r="AY148" s="150" t="s">
        <v>147</v>
      </c>
      <c r="BE148" s="275">
        <f>IF(U148="základní",N148,0)</f>
        <v>0</v>
      </c>
      <c r="BF148" s="275">
        <f>IF(U148="snížená",N148,0)</f>
        <v>0</v>
      </c>
      <c r="BG148" s="275">
        <f>IF(U148="zákl. přenesená",N148,0)</f>
        <v>0</v>
      </c>
      <c r="BH148" s="275">
        <f>IF(U148="sníž. přenesená",N148,0)</f>
        <v>0</v>
      </c>
      <c r="BI148" s="275">
        <f>IF(U148="nulová",N148,0)</f>
        <v>0</v>
      </c>
      <c r="BJ148" s="150" t="s">
        <v>33</v>
      </c>
      <c r="BK148" s="275">
        <f>ROUND(L148*K148,2)</f>
        <v>0</v>
      </c>
      <c r="BL148" s="150" t="s">
        <v>152</v>
      </c>
      <c r="BM148" s="150" t="s">
        <v>1245</v>
      </c>
    </row>
    <row r="149" spans="2:65" s="294" customFormat="1" ht="31.5" customHeight="1" x14ac:dyDescent="0.3">
      <c r="B149" s="287"/>
      <c r="C149" s="288"/>
      <c r="D149" s="288"/>
      <c r="E149" s="289" t="s">
        <v>3</v>
      </c>
      <c r="F149" s="321" t="s">
        <v>1246</v>
      </c>
      <c r="G149" s="291"/>
      <c r="H149" s="291"/>
      <c r="I149" s="291"/>
      <c r="J149" s="288"/>
      <c r="K149" s="292">
        <v>250.98400000000001</v>
      </c>
      <c r="L149" s="288"/>
      <c r="M149" s="288"/>
      <c r="N149" s="288"/>
      <c r="O149" s="288"/>
      <c r="P149" s="288"/>
      <c r="Q149" s="288"/>
      <c r="R149" s="293"/>
      <c r="T149" s="295"/>
      <c r="U149" s="288"/>
      <c r="V149" s="288"/>
      <c r="W149" s="288"/>
      <c r="X149" s="288"/>
      <c r="Y149" s="288"/>
      <c r="Z149" s="288"/>
      <c r="AA149" s="296"/>
      <c r="AT149" s="297" t="s">
        <v>155</v>
      </c>
      <c r="AU149" s="297" t="s">
        <v>86</v>
      </c>
      <c r="AV149" s="294" t="s">
        <v>86</v>
      </c>
      <c r="AW149" s="294" t="s">
        <v>32</v>
      </c>
      <c r="AX149" s="294" t="s">
        <v>77</v>
      </c>
      <c r="AY149" s="297" t="s">
        <v>147</v>
      </c>
    </row>
    <row r="150" spans="2:65" s="294" customFormat="1" ht="31.5" customHeight="1" x14ac:dyDescent="0.3">
      <c r="B150" s="287"/>
      <c r="C150" s="288"/>
      <c r="D150" s="288"/>
      <c r="E150" s="289" t="s">
        <v>3</v>
      </c>
      <c r="F150" s="290" t="s">
        <v>1247</v>
      </c>
      <c r="G150" s="291"/>
      <c r="H150" s="291"/>
      <c r="I150" s="291"/>
      <c r="J150" s="288"/>
      <c r="K150" s="292">
        <v>190.74700000000001</v>
      </c>
      <c r="L150" s="288"/>
      <c r="M150" s="288"/>
      <c r="N150" s="288"/>
      <c r="O150" s="288"/>
      <c r="P150" s="288"/>
      <c r="Q150" s="288"/>
      <c r="R150" s="293"/>
      <c r="T150" s="295"/>
      <c r="U150" s="288"/>
      <c r="V150" s="288"/>
      <c r="W150" s="288"/>
      <c r="X150" s="288"/>
      <c r="Y150" s="288"/>
      <c r="Z150" s="288"/>
      <c r="AA150" s="296"/>
      <c r="AT150" s="297" t="s">
        <v>155</v>
      </c>
      <c r="AU150" s="297" t="s">
        <v>86</v>
      </c>
      <c r="AV150" s="294" t="s">
        <v>86</v>
      </c>
      <c r="AW150" s="294" t="s">
        <v>32</v>
      </c>
      <c r="AX150" s="294" t="s">
        <v>77</v>
      </c>
      <c r="AY150" s="297" t="s">
        <v>147</v>
      </c>
    </row>
    <row r="151" spans="2:65" s="305" customFormat="1" ht="22.5" customHeight="1" x14ac:dyDescent="0.3">
      <c r="B151" s="298"/>
      <c r="C151" s="299"/>
      <c r="D151" s="299"/>
      <c r="E151" s="300" t="s">
        <v>3</v>
      </c>
      <c r="F151" s="301" t="s">
        <v>157</v>
      </c>
      <c r="G151" s="302"/>
      <c r="H151" s="302"/>
      <c r="I151" s="302"/>
      <c r="J151" s="299"/>
      <c r="K151" s="303">
        <v>441.73099999999999</v>
      </c>
      <c r="L151" s="299"/>
      <c r="M151" s="299"/>
      <c r="N151" s="299"/>
      <c r="O151" s="299"/>
      <c r="P151" s="299"/>
      <c r="Q151" s="299"/>
      <c r="R151" s="304"/>
      <c r="T151" s="306"/>
      <c r="U151" s="299"/>
      <c r="V151" s="299"/>
      <c r="W151" s="299"/>
      <c r="X151" s="299"/>
      <c r="Y151" s="299"/>
      <c r="Z151" s="299"/>
      <c r="AA151" s="307"/>
      <c r="AT151" s="308" t="s">
        <v>155</v>
      </c>
      <c r="AU151" s="308" t="s">
        <v>86</v>
      </c>
      <c r="AV151" s="305" t="s">
        <v>152</v>
      </c>
      <c r="AW151" s="305" t="s">
        <v>32</v>
      </c>
      <c r="AX151" s="305" t="s">
        <v>33</v>
      </c>
      <c r="AY151" s="308" t="s">
        <v>147</v>
      </c>
    </row>
    <row r="152" spans="2:65" s="162" customFormat="1" ht="31.5" customHeight="1" x14ac:dyDescent="0.3">
      <c r="B152" s="163"/>
      <c r="C152" s="264" t="s">
        <v>187</v>
      </c>
      <c r="D152" s="264" t="s">
        <v>148</v>
      </c>
      <c r="E152" s="265" t="s">
        <v>1248</v>
      </c>
      <c r="F152" s="266" t="s">
        <v>1249</v>
      </c>
      <c r="G152" s="267"/>
      <c r="H152" s="267"/>
      <c r="I152" s="267"/>
      <c r="J152" s="268" t="s">
        <v>151</v>
      </c>
      <c r="K152" s="269">
        <v>75.296000000000006</v>
      </c>
      <c r="L152" s="339"/>
      <c r="M152" s="340"/>
      <c r="N152" s="270">
        <f>ROUND(L152*K152,2)</f>
        <v>0</v>
      </c>
      <c r="O152" s="267"/>
      <c r="P152" s="267"/>
      <c r="Q152" s="267"/>
      <c r="R152" s="168"/>
      <c r="T152" s="271" t="s">
        <v>3</v>
      </c>
      <c r="U152" s="272" t="s">
        <v>42</v>
      </c>
      <c r="V152" s="273">
        <v>0.48099999999999998</v>
      </c>
      <c r="W152" s="273">
        <f>V152*K152</f>
        <v>36.217376000000002</v>
      </c>
      <c r="X152" s="273">
        <v>6.3E-2</v>
      </c>
      <c r="Y152" s="273">
        <f>X152*K152</f>
        <v>4.7436480000000003</v>
      </c>
      <c r="Z152" s="273">
        <v>0</v>
      </c>
      <c r="AA152" s="274">
        <f>Z152*K152</f>
        <v>0</v>
      </c>
      <c r="AR152" s="150" t="s">
        <v>152</v>
      </c>
      <c r="AT152" s="150" t="s">
        <v>148</v>
      </c>
      <c r="AU152" s="150" t="s">
        <v>86</v>
      </c>
      <c r="AY152" s="150" t="s">
        <v>147</v>
      </c>
      <c r="BE152" s="275">
        <f>IF(U152="základní",N152,0)</f>
        <v>0</v>
      </c>
      <c r="BF152" s="275">
        <f>IF(U152="snížená",N152,0)</f>
        <v>0</v>
      </c>
      <c r="BG152" s="275">
        <f>IF(U152="zákl. přenesená",N152,0)</f>
        <v>0</v>
      </c>
      <c r="BH152" s="275">
        <f>IF(U152="sníž. přenesená",N152,0)</f>
        <v>0</v>
      </c>
      <c r="BI152" s="275">
        <f>IF(U152="nulová",N152,0)</f>
        <v>0</v>
      </c>
      <c r="BJ152" s="150" t="s">
        <v>33</v>
      </c>
      <c r="BK152" s="275">
        <f>ROUND(L152*K152,2)</f>
        <v>0</v>
      </c>
      <c r="BL152" s="150" t="s">
        <v>152</v>
      </c>
      <c r="BM152" s="150" t="s">
        <v>1250</v>
      </c>
    </row>
    <row r="153" spans="2:65" s="283" customFormat="1" ht="31.5" customHeight="1" x14ac:dyDescent="0.3">
      <c r="B153" s="276"/>
      <c r="C153" s="277"/>
      <c r="D153" s="277"/>
      <c r="E153" s="278" t="s">
        <v>3</v>
      </c>
      <c r="F153" s="279" t="s">
        <v>1251</v>
      </c>
      <c r="G153" s="280"/>
      <c r="H153" s="280"/>
      <c r="I153" s="280"/>
      <c r="J153" s="277"/>
      <c r="K153" s="281" t="s">
        <v>3</v>
      </c>
      <c r="L153" s="277"/>
      <c r="M153" s="277"/>
      <c r="N153" s="277"/>
      <c r="O153" s="277"/>
      <c r="P153" s="277"/>
      <c r="Q153" s="277"/>
      <c r="R153" s="282"/>
      <c r="T153" s="284"/>
      <c r="U153" s="277"/>
      <c r="V153" s="277"/>
      <c r="W153" s="277"/>
      <c r="X153" s="277"/>
      <c r="Y153" s="277"/>
      <c r="Z153" s="277"/>
      <c r="AA153" s="285"/>
      <c r="AT153" s="286" t="s">
        <v>155</v>
      </c>
      <c r="AU153" s="286" t="s">
        <v>86</v>
      </c>
      <c r="AV153" s="283" t="s">
        <v>33</v>
      </c>
      <c r="AW153" s="283" t="s">
        <v>32</v>
      </c>
      <c r="AX153" s="283" t="s">
        <v>77</v>
      </c>
      <c r="AY153" s="286" t="s">
        <v>147</v>
      </c>
    </row>
    <row r="154" spans="2:65" s="294" customFormat="1" ht="22.5" customHeight="1" x14ac:dyDescent="0.3">
      <c r="B154" s="287"/>
      <c r="C154" s="288"/>
      <c r="D154" s="288"/>
      <c r="E154" s="289" t="s">
        <v>3</v>
      </c>
      <c r="F154" s="290" t="s">
        <v>1252</v>
      </c>
      <c r="G154" s="291"/>
      <c r="H154" s="291"/>
      <c r="I154" s="291"/>
      <c r="J154" s="288"/>
      <c r="K154" s="292">
        <v>8.3659999999999997</v>
      </c>
      <c r="L154" s="288"/>
      <c r="M154" s="288"/>
      <c r="N154" s="288"/>
      <c r="O154" s="288"/>
      <c r="P154" s="288"/>
      <c r="Q154" s="288"/>
      <c r="R154" s="293"/>
      <c r="T154" s="295"/>
      <c r="U154" s="288"/>
      <c r="V154" s="288"/>
      <c r="W154" s="288"/>
      <c r="X154" s="288"/>
      <c r="Y154" s="288"/>
      <c r="Z154" s="288"/>
      <c r="AA154" s="296"/>
      <c r="AT154" s="297" t="s">
        <v>155</v>
      </c>
      <c r="AU154" s="297" t="s">
        <v>86</v>
      </c>
      <c r="AV154" s="294" t="s">
        <v>86</v>
      </c>
      <c r="AW154" s="294" t="s">
        <v>32</v>
      </c>
      <c r="AX154" s="294" t="s">
        <v>77</v>
      </c>
      <c r="AY154" s="297" t="s">
        <v>147</v>
      </c>
    </row>
    <row r="155" spans="2:65" s="294" customFormat="1" ht="22.5" customHeight="1" x14ac:dyDescent="0.3">
      <c r="B155" s="287"/>
      <c r="C155" s="288"/>
      <c r="D155" s="288"/>
      <c r="E155" s="289" t="s">
        <v>3</v>
      </c>
      <c r="F155" s="290" t="s">
        <v>1253</v>
      </c>
      <c r="G155" s="291"/>
      <c r="H155" s="291"/>
      <c r="I155" s="291"/>
      <c r="J155" s="288"/>
      <c r="K155" s="292">
        <v>3.7269999999999999</v>
      </c>
      <c r="L155" s="288"/>
      <c r="M155" s="288"/>
      <c r="N155" s="288"/>
      <c r="O155" s="288"/>
      <c r="P155" s="288"/>
      <c r="Q155" s="288"/>
      <c r="R155" s="293"/>
      <c r="T155" s="295"/>
      <c r="U155" s="288"/>
      <c r="V155" s="288"/>
      <c r="W155" s="288"/>
      <c r="X155" s="288"/>
      <c r="Y155" s="288"/>
      <c r="Z155" s="288"/>
      <c r="AA155" s="296"/>
      <c r="AT155" s="297" t="s">
        <v>155</v>
      </c>
      <c r="AU155" s="297" t="s">
        <v>86</v>
      </c>
      <c r="AV155" s="294" t="s">
        <v>86</v>
      </c>
      <c r="AW155" s="294" t="s">
        <v>32</v>
      </c>
      <c r="AX155" s="294" t="s">
        <v>77</v>
      </c>
      <c r="AY155" s="297" t="s">
        <v>147</v>
      </c>
    </row>
    <row r="156" spans="2:65" s="294" customFormat="1" ht="22.5" customHeight="1" x14ac:dyDescent="0.3">
      <c r="B156" s="287"/>
      <c r="C156" s="288"/>
      <c r="D156" s="288"/>
      <c r="E156" s="289" t="s">
        <v>3</v>
      </c>
      <c r="F156" s="290" t="s">
        <v>1254</v>
      </c>
      <c r="G156" s="291"/>
      <c r="H156" s="291"/>
      <c r="I156" s="291"/>
      <c r="J156" s="288"/>
      <c r="K156" s="292">
        <v>7.2149999999999999</v>
      </c>
      <c r="L156" s="288"/>
      <c r="M156" s="288"/>
      <c r="N156" s="288"/>
      <c r="O156" s="288"/>
      <c r="P156" s="288"/>
      <c r="Q156" s="288"/>
      <c r="R156" s="293"/>
      <c r="T156" s="295"/>
      <c r="U156" s="288"/>
      <c r="V156" s="288"/>
      <c r="W156" s="288"/>
      <c r="X156" s="288"/>
      <c r="Y156" s="288"/>
      <c r="Z156" s="288"/>
      <c r="AA156" s="296"/>
      <c r="AT156" s="297" t="s">
        <v>155</v>
      </c>
      <c r="AU156" s="297" t="s">
        <v>86</v>
      </c>
      <c r="AV156" s="294" t="s">
        <v>86</v>
      </c>
      <c r="AW156" s="294" t="s">
        <v>32</v>
      </c>
      <c r="AX156" s="294" t="s">
        <v>77</v>
      </c>
      <c r="AY156" s="297" t="s">
        <v>147</v>
      </c>
    </row>
    <row r="157" spans="2:65" s="294" customFormat="1" ht="22.5" customHeight="1" x14ac:dyDescent="0.3">
      <c r="B157" s="287"/>
      <c r="C157" s="288"/>
      <c r="D157" s="288"/>
      <c r="E157" s="289" t="s">
        <v>3</v>
      </c>
      <c r="F157" s="290" t="s">
        <v>1255</v>
      </c>
      <c r="G157" s="291"/>
      <c r="H157" s="291"/>
      <c r="I157" s="291"/>
      <c r="J157" s="288"/>
      <c r="K157" s="292">
        <v>15.577999999999999</v>
      </c>
      <c r="L157" s="288"/>
      <c r="M157" s="288"/>
      <c r="N157" s="288"/>
      <c r="O157" s="288"/>
      <c r="P157" s="288"/>
      <c r="Q157" s="288"/>
      <c r="R157" s="293"/>
      <c r="T157" s="295"/>
      <c r="U157" s="288"/>
      <c r="V157" s="288"/>
      <c r="W157" s="288"/>
      <c r="X157" s="288"/>
      <c r="Y157" s="288"/>
      <c r="Z157" s="288"/>
      <c r="AA157" s="296"/>
      <c r="AT157" s="297" t="s">
        <v>155</v>
      </c>
      <c r="AU157" s="297" t="s">
        <v>86</v>
      </c>
      <c r="AV157" s="294" t="s">
        <v>86</v>
      </c>
      <c r="AW157" s="294" t="s">
        <v>32</v>
      </c>
      <c r="AX157" s="294" t="s">
        <v>77</v>
      </c>
      <c r="AY157" s="297" t="s">
        <v>147</v>
      </c>
    </row>
    <row r="158" spans="2:65" s="294" customFormat="1" ht="22.5" customHeight="1" x14ac:dyDescent="0.3">
      <c r="B158" s="287"/>
      <c r="C158" s="288"/>
      <c r="D158" s="288"/>
      <c r="E158" s="289" t="s">
        <v>3</v>
      </c>
      <c r="F158" s="290" t="s">
        <v>1256</v>
      </c>
      <c r="G158" s="291"/>
      <c r="H158" s="291"/>
      <c r="I158" s="291"/>
      <c r="J158" s="288"/>
      <c r="K158" s="292">
        <v>10.097</v>
      </c>
      <c r="L158" s="288"/>
      <c r="M158" s="288"/>
      <c r="N158" s="288"/>
      <c r="O158" s="288"/>
      <c r="P158" s="288"/>
      <c r="Q158" s="288"/>
      <c r="R158" s="293"/>
      <c r="T158" s="295"/>
      <c r="U158" s="288"/>
      <c r="V158" s="288"/>
      <c r="W158" s="288"/>
      <c r="X158" s="288"/>
      <c r="Y158" s="288"/>
      <c r="Z158" s="288"/>
      <c r="AA158" s="296"/>
      <c r="AT158" s="297" t="s">
        <v>155</v>
      </c>
      <c r="AU158" s="297" t="s">
        <v>86</v>
      </c>
      <c r="AV158" s="294" t="s">
        <v>86</v>
      </c>
      <c r="AW158" s="294" t="s">
        <v>32</v>
      </c>
      <c r="AX158" s="294" t="s">
        <v>77</v>
      </c>
      <c r="AY158" s="297" t="s">
        <v>147</v>
      </c>
    </row>
    <row r="159" spans="2:65" s="294" customFormat="1" ht="22.5" customHeight="1" x14ac:dyDescent="0.3">
      <c r="B159" s="287"/>
      <c r="C159" s="288"/>
      <c r="D159" s="288"/>
      <c r="E159" s="289" t="s">
        <v>3</v>
      </c>
      <c r="F159" s="290" t="s">
        <v>1257</v>
      </c>
      <c r="G159" s="291"/>
      <c r="H159" s="291"/>
      <c r="I159" s="291"/>
      <c r="J159" s="288"/>
      <c r="K159" s="292">
        <v>11.009</v>
      </c>
      <c r="L159" s="288"/>
      <c r="M159" s="288"/>
      <c r="N159" s="288"/>
      <c r="O159" s="288"/>
      <c r="P159" s="288"/>
      <c r="Q159" s="288"/>
      <c r="R159" s="293"/>
      <c r="T159" s="295"/>
      <c r="U159" s="288"/>
      <c r="V159" s="288"/>
      <c r="W159" s="288"/>
      <c r="X159" s="288"/>
      <c r="Y159" s="288"/>
      <c r="Z159" s="288"/>
      <c r="AA159" s="296"/>
      <c r="AT159" s="297" t="s">
        <v>155</v>
      </c>
      <c r="AU159" s="297" t="s">
        <v>86</v>
      </c>
      <c r="AV159" s="294" t="s">
        <v>86</v>
      </c>
      <c r="AW159" s="294" t="s">
        <v>32</v>
      </c>
      <c r="AX159" s="294" t="s">
        <v>77</v>
      </c>
      <c r="AY159" s="297" t="s">
        <v>147</v>
      </c>
    </row>
    <row r="160" spans="2:65" s="294" customFormat="1" ht="22.5" customHeight="1" x14ac:dyDescent="0.3">
      <c r="B160" s="287"/>
      <c r="C160" s="288"/>
      <c r="D160" s="288"/>
      <c r="E160" s="289" t="s">
        <v>3</v>
      </c>
      <c r="F160" s="290" t="s">
        <v>1258</v>
      </c>
      <c r="G160" s="291"/>
      <c r="H160" s="291"/>
      <c r="I160" s="291"/>
      <c r="J160" s="288"/>
      <c r="K160" s="292">
        <v>4.641</v>
      </c>
      <c r="L160" s="288"/>
      <c r="M160" s="288"/>
      <c r="N160" s="288"/>
      <c r="O160" s="288"/>
      <c r="P160" s="288"/>
      <c r="Q160" s="288"/>
      <c r="R160" s="293"/>
      <c r="T160" s="295"/>
      <c r="U160" s="288"/>
      <c r="V160" s="288"/>
      <c r="W160" s="288"/>
      <c r="X160" s="288"/>
      <c r="Y160" s="288"/>
      <c r="Z160" s="288"/>
      <c r="AA160" s="296"/>
      <c r="AT160" s="297" t="s">
        <v>155</v>
      </c>
      <c r="AU160" s="297" t="s">
        <v>86</v>
      </c>
      <c r="AV160" s="294" t="s">
        <v>86</v>
      </c>
      <c r="AW160" s="294" t="s">
        <v>32</v>
      </c>
      <c r="AX160" s="294" t="s">
        <v>77</v>
      </c>
      <c r="AY160" s="297" t="s">
        <v>147</v>
      </c>
    </row>
    <row r="161" spans="2:65" s="294" customFormat="1" ht="22.5" customHeight="1" x14ac:dyDescent="0.3">
      <c r="B161" s="287"/>
      <c r="C161" s="288"/>
      <c r="D161" s="288"/>
      <c r="E161" s="289" t="s">
        <v>3</v>
      </c>
      <c r="F161" s="290" t="s">
        <v>1259</v>
      </c>
      <c r="G161" s="291"/>
      <c r="H161" s="291"/>
      <c r="I161" s="291"/>
      <c r="J161" s="288"/>
      <c r="K161" s="292">
        <v>4.68</v>
      </c>
      <c r="L161" s="288"/>
      <c r="M161" s="288"/>
      <c r="N161" s="288"/>
      <c r="O161" s="288"/>
      <c r="P161" s="288"/>
      <c r="Q161" s="288"/>
      <c r="R161" s="293"/>
      <c r="T161" s="295"/>
      <c r="U161" s="288"/>
      <c r="V161" s="288"/>
      <c r="W161" s="288"/>
      <c r="X161" s="288"/>
      <c r="Y161" s="288"/>
      <c r="Z161" s="288"/>
      <c r="AA161" s="296"/>
      <c r="AT161" s="297" t="s">
        <v>155</v>
      </c>
      <c r="AU161" s="297" t="s">
        <v>86</v>
      </c>
      <c r="AV161" s="294" t="s">
        <v>86</v>
      </c>
      <c r="AW161" s="294" t="s">
        <v>32</v>
      </c>
      <c r="AX161" s="294" t="s">
        <v>77</v>
      </c>
      <c r="AY161" s="297" t="s">
        <v>147</v>
      </c>
    </row>
    <row r="162" spans="2:65" s="294" customFormat="1" ht="22.5" customHeight="1" x14ac:dyDescent="0.3">
      <c r="B162" s="287"/>
      <c r="C162" s="288"/>
      <c r="D162" s="288"/>
      <c r="E162" s="289" t="s">
        <v>3</v>
      </c>
      <c r="F162" s="290" t="s">
        <v>1260</v>
      </c>
      <c r="G162" s="291"/>
      <c r="H162" s="291"/>
      <c r="I162" s="291"/>
      <c r="J162" s="288"/>
      <c r="K162" s="292">
        <v>2.3780000000000001</v>
      </c>
      <c r="L162" s="288"/>
      <c r="M162" s="288"/>
      <c r="N162" s="288"/>
      <c r="O162" s="288"/>
      <c r="P162" s="288"/>
      <c r="Q162" s="288"/>
      <c r="R162" s="293"/>
      <c r="T162" s="295"/>
      <c r="U162" s="288"/>
      <c r="V162" s="288"/>
      <c r="W162" s="288"/>
      <c r="X162" s="288"/>
      <c r="Y162" s="288"/>
      <c r="Z162" s="288"/>
      <c r="AA162" s="296"/>
      <c r="AT162" s="297" t="s">
        <v>155</v>
      </c>
      <c r="AU162" s="297" t="s">
        <v>86</v>
      </c>
      <c r="AV162" s="294" t="s">
        <v>86</v>
      </c>
      <c r="AW162" s="294" t="s">
        <v>32</v>
      </c>
      <c r="AX162" s="294" t="s">
        <v>77</v>
      </c>
      <c r="AY162" s="297" t="s">
        <v>147</v>
      </c>
    </row>
    <row r="163" spans="2:65" s="294" customFormat="1" ht="22.5" customHeight="1" x14ac:dyDescent="0.3">
      <c r="B163" s="287"/>
      <c r="C163" s="288"/>
      <c r="D163" s="288"/>
      <c r="E163" s="289" t="s">
        <v>3</v>
      </c>
      <c r="F163" s="290" t="s">
        <v>1261</v>
      </c>
      <c r="G163" s="291"/>
      <c r="H163" s="291"/>
      <c r="I163" s="291"/>
      <c r="J163" s="288"/>
      <c r="K163" s="292">
        <v>7.6050000000000004</v>
      </c>
      <c r="L163" s="288"/>
      <c r="M163" s="288"/>
      <c r="N163" s="288"/>
      <c r="O163" s="288"/>
      <c r="P163" s="288"/>
      <c r="Q163" s="288"/>
      <c r="R163" s="293"/>
      <c r="T163" s="295"/>
      <c r="U163" s="288"/>
      <c r="V163" s="288"/>
      <c r="W163" s="288"/>
      <c r="X163" s="288"/>
      <c r="Y163" s="288"/>
      <c r="Z163" s="288"/>
      <c r="AA163" s="296"/>
      <c r="AT163" s="297" t="s">
        <v>155</v>
      </c>
      <c r="AU163" s="297" t="s">
        <v>86</v>
      </c>
      <c r="AV163" s="294" t="s">
        <v>86</v>
      </c>
      <c r="AW163" s="294" t="s">
        <v>32</v>
      </c>
      <c r="AX163" s="294" t="s">
        <v>77</v>
      </c>
      <c r="AY163" s="297" t="s">
        <v>147</v>
      </c>
    </row>
    <row r="164" spans="2:65" s="305" customFormat="1" ht="22.5" customHeight="1" x14ac:dyDescent="0.3">
      <c r="B164" s="298"/>
      <c r="C164" s="299"/>
      <c r="D164" s="299"/>
      <c r="E164" s="300" t="s">
        <v>3</v>
      </c>
      <c r="F164" s="301" t="s">
        <v>157</v>
      </c>
      <c r="G164" s="302"/>
      <c r="H164" s="302"/>
      <c r="I164" s="302"/>
      <c r="J164" s="299"/>
      <c r="K164" s="303">
        <v>75.296000000000006</v>
      </c>
      <c r="L164" s="299"/>
      <c r="M164" s="299"/>
      <c r="N164" s="299"/>
      <c r="O164" s="299"/>
      <c r="P164" s="299"/>
      <c r="Q164" s="299"/>
      <c r="R164" s="304"/>
      <c r="T164" s="306"/>
      <c r="U164" s="299"/>
      <c r="V164" s="299"/>
      <c r="W164" s="299"/>
      <c r="X164" s="299"/>
      <c r="Y164" s="299"/>
      <c r="Z164" s="299"/>
      <c r="AA164" s="307"/>
      <c r="AT164" s="308" t="s">
        <v>155</v>
      </c>
      <c r="AU164" s="308" t="s">
        <v>86</v>
      </c>
      <c r="AV164" s="305" t="s">
        <v>152</v>
      </c>
      <c r="AW164" s="305" t="s">
        <v>32</v>
      </c>
      <c r="AX164" s="305" t="s">
        <v>33</v>
      </c>
      <c r="AY164" s="308" t="s">
        <v>147</v>
      </c>
    </row>
    <row r="165" spans="2:65" s="254" customFormat="1" ht="29.85" customHeight="1" x14ac:dyDescent="0.3">
      <c r="B165" s="249"/>
      <c r="C165" s="250"/>
      <c r="D165" s="261" t="s">
        <v>118</v>
      </c>
      <c r="E165" s="261"/>
      <c r="F165" s="261"/>
      <c r="G165" s="261"/>
      <c r="H165" s="261"/>
      <c r="I165" s="261"/>
      <c r="J165" s="261"/>
      <c r="K165" s="261"/>
      <c r="L165" s="261"/>
      <c r="M165" s="261"/>
      <c r="N165" s="262">
        <f>BK165</f>
        <v>0</v>
      </c>
      <c r="O165" s="263"/>
      <c r="P165" s="263"/>
      <c r="Q165" s="263"/>
      <c r="R165" s="253"/>
      <c r="T165" s="255"/>
      <c r="U165" s="250"/>
      <c r="V165" s="250"/>
      <c r="W165" s="256">
        <f>SUM(W166:W178)</f>
        <v>456.231314</v>
      </c>
      <c r="X165" s="250"/>
      <c r="Y165" s="256">
        <f>SUM(Y166:Y178)</f>
        <v>1.2541499999999999</v>
      </c>
      <c r="Z165" s="250"/>
      <c r="AA165" s="257">
        <f>SUM(AA166:AA178)</f>
        <v>0</v>
      </c>
      <c r="AR165" s="258" t="s">
        <v>33</v>
      </c>
      <c r="AT165" s="259" t="s">
        <v>76</v>
      </c>
      <c r="AU165" s="259" t="s">
        <v>33</v>
      </c>
      <c r="AY165" s="258" t="s">
        <v>147</v>
      </c>
      <c r="BK165" s="260">
        <f>SUM(BK166:BK178)</f>
        <v>0</v>
      </c>
    </row>
    <row r="166" spans="2:65" s="162" customFormat="1" ht="31.5" customHeight="1" x14ac:dyDescent="0.3">
      <c r="B166" s="163"/>
      <c r="C166" s="264" t="s">
        <v>197</v>
      </c>
      <c r="D166" s="264" t="s">
        <v>148</v>
      </c>
      <c r="E166" s="265" t="s">
        <v>1262</v>
      </c>
      <c r="F166" s="266" t="s">
        <v>1263</v>
      </c>
      <c r="G166" s="267"/>
      <c r="H166" s="267"/>
      <c r="I166" s="267"/>
      <c r="J166" s="268" t="s">
        <v>151</v>
      </c>
      <c r="K166" s="269">
        <v>1858.3969999999999</v>
      </c>
      <c r="L166" s="339"/>
      <c r="M166" s="340"/>
      <c r="N166" s="270">
        <f>ROUND(L166*K166,2)</f>
        <v>0</v>
      </c>
      <c r="O166" s="267"/>
      <c r="P166" s="267"/>
      <c r="Q166" s="267"/>
      <c r="R166" s="168"/>
      <c r="T166" s="271" t="s">
        <v>3</v>
      </c>
      <c r="U166" s="272" t="s">
        <v>42</v>
      </c>
      <c r="V166" s="273">
        <v>0.16200000000000001</v>
      </c>
      <c r="W166" s="273">
        <f>V166*K166</f>
        <v>301.06031400000001</v>
      </c>
      <c r="X166" s="273">
        <v>0</v>
      </c>
      <c r="Y166" s="273">
        <f>X166*K166</f>
        <v>0</v>
      </c>
      <c r="Z166" s="273">
        <v>0</v>
      </c>
      <c r="AA166" s="274">
        <f>Z166*K166</f>
        <v>0</v>
      </c>
      <c r="AR166" s="150" t="s">
        <v>152</v>
      </c>
      <c r="AT166" s="150" t="s">
        <v>148</v>
      </c>
      <c r="AU166" s="150" t="s">
        <v>86</v>
      </c>
      <c r="AY166" s="150" t="s">
        <v>147</v>
      </c>
      <c r="BE166" s="275">
        <f>IF(U166="základní",N166,0)</f>
        <v>0</v>
      </c>
      <c r="BF166" s="275">
        <f>IF(U166="snížená",N166,0)</f>
        <v>0</v>
      </c>
      <c r="BG166" s="275">
        <f>IF(U166="zákl. přenesená",N166,0)</f>
        <v>0</v>
      </c>
      <c r="BH166" s="275">
        <f>IF(U166="sníž. přenesená",N166,0)</f>
        <v>0</v>
      </c>
      <c r="BI166" s="275">
        <f>IF(U166="nulová",N166,0)</f>
        <v>0</v>
      </c>
      <c r="BJ166" s="150" t="s">
        <v>33</v>
      </c>
      <c r="BK166" s="275">
        <f>ROUND(L166*K166,2)</f>
        <v>0</v>
      </c>
      <c r="BL166" s="150" t="s">
        <v>152</v>
      </c>
      <c r="BM166" s="150" t="s">
        <v>1264</v>
      </c>
    </row>
    <row r="167" spans="2:65" s="283" customFormat="1" ht="22.5" customHeight="1" x14ac:dyDescent="0.3">
      <c r="B167" s="276"/>
      <c r="C167" s="277"/>
      <c r="D167" s="277"/>
      <c r="E167" s="278" t="s">
        <v>3</v>
      </c>
      <c r="F167" s="279" t="s">
        <v>1265</v>
      </c>
      <c r="G167" s="280"/>
      <c r="H167" s="280"/>
      <c r="I167" s="280"/>
      <c r="J167" s="277"/>
      <c r="K167" s="281" t="s">
        <v>3</v>
      </c>
      <c r="L167" s="277"/>
      <c r="M167" s="277"/>
      <c r="N167" s="277"/>
      <c r="O167" s="277"/>
      <c r="P167" s="277"/>
      <c r="Q167" s="277"/>
      <c r="R167" s="282"/>
      <c r="T167" s="284"/>
      <c r="U167" s="277"/>
      <c r="V167" s="277"/>
      <c r="W167" s="277"/>
      <c r="X167" s="277"/>
      <c r="Y167" s="277"/>
      <c r="Z167" s="277"/>
      <c r="AA167" s="285"/>
      <c r="AT167" s="286" t="s">
        <v>155</v>
      </c>
      <c r="AU167" s="286" t="s">
        <v>86</v>
      </c>
      <c r="AV167" s="283" t="s">
        <v>33</v>
      </c>
      <c r="AW167" s="283" t="s">
        <v>32</v>
      </c>
      <c r="AX167" s="283" t="s">
        <v>77</v>
      </c>
      <c r="AY167" s="286" t="s">
        <v>147</v>
      </c>
    </row>
    <row r="168" spans="2:65" s="294" customFormat="1" ht="44.25" customHeight="1" x14ac:dyDescent="0.3">
      <c r="B168" s="287"/>
      <c r="C168" s="288"/>
      <c r="D168" s="288"/>
      <c r="E168" s="289" t="s">
        <v>3</v>
      </c>
      <c r="F168" s="290" t="s">
        <v>1266</v>
      </c>
      <c r="G168" s="291"/>
      <c r="H168" s="291"/>
      <c r="I168" s="291"/>
      <c r="J168" s="288"/>
      <c r="K168" s="292">
        <v>1858.3969999999999</v>
      </c>
      <c r="L168" s="288"/>
      <c r="M168" s="288"/>
      <c r="N168" s="288"/>
      <c r="O168" s="288"/>
      <c r="P168" s="288"/>
      <c r="Q168" s="288"/>
      <c r="R168" s="293"/>
      <c r="T168" s="295"/>
      <c r="U168" s="288"/>
      <c r="V168" s="288"/>
      <c r="W168" s="288"/>
      <c r="X168" s="288"/>
      <c r="Y168" s="288"/>
      <c r="Z168" s="288"/>
      <c r="AA168" s="296"/>
      <c r="AT168" s="297" t="s">
        <v>155</v>
      </c>
      <c r="AU168" s="297" t="s">
        <v>86</v>
      </c>
      <c r="AV168" s="294" t="s">
        <v>86</v>
      </c>
      <c r="AW168" s="294" t="s">
        <v>32</v>
      </c>
      <c r="AX168" s="294" t="s">
        <v>77</v>
      </c>
      <c r="AY168" s="297" t="s">
        <v>147</v>
      </c>
    </row>
    <row r="169" spans="2:65" s="305" customFormat="1" ht="22.5" customHeight="1" x14ac:dyDescent="0.3">
      <c r="B169" s="298"/>
      <c r="C169" s="299"/>
      <c r="D169" s="299"/>
      <c r="E169" s="300" t="s">
        <v>3</v>
      </c>
      <c r="F169" s="301" t="s">
        <v>157</v>
      </c>
      <c r="G169" s="302"/>
      <c r="H169" s="302"/>
      <c r="I169" s="302"/>
      <c r="J169" s="299"/>
      <c r="K169" s="303">
        <v>1858.3969999999999</v>
      </c>
      <c r="L169" s="299"/>
      <c r="M169" s="299"/>
      <c r="N169" s="299"/>
      <c r="O169" s="299"/>
      <c r="P169" s="299"/>
      <c r="Q169" s="299"/>
      <c r="R169" s="304"/>
      <c r="T169" s="306"/>
      <c r="U169" s="299"/>
      <c r="V169" s="299"/>
      <c r="W169" s="299"/>
      <c r="X169" s="299"/>
      <c r="Y169" s="299"/>
      <c r="Z169" s="299"/>
      <c r="AA169" s="307"/>
      <c r="AT169" s="308" t="s">
        <v>155</v>
      </c>
      <c r="AU169" s="308" t="s">
        <v>86</v>
      </c>
      <c r="AV169" s="305" t="s">
        <v>152</v>
      </c>
      <c r="AW169" s="305" t="s">
        <v>32</v>
      </c>
      <c r="AX169" s="305" t="s">
        <v>33</v>
      </c>
      <c r="AY169" s="308" t="s">
        <v>147</v>
      </c>
    </row>
    <row r="170" spans="2:65" s="162" customFormat="1" ht="31.5" customHeight="1" x14ac:dyDescent="0.3">
      <c r="B170" s="163"/>
      <c r="C170" s="264" t="s">
        <v>878</v>
      </c>
      <c r="D170" s="264" t="s">
        <v>148</v>
      </c>
      <c r="E170" s="265" t="s">
        <v>1267</v>
      </c>
      <c r="F170" s="266" t="s">
        <v>1268</v>
      </c>
      <c r="G170" s="267"/>
      <c r="H170" s="267"/>
      <c r="I170" s="267"/>
      <c r="J170" s="268" t="s">
        <v>586</v>
      </c>
      <c r="K170" s="269">
        <v>3</v>
      </c>
      <c r="L170" s="339"/>
      <c r="M170" s="340"/>
      <c r="N170" s="270">
        <f>ROUND(L170*K170,2)</f>
        <v>0</v>
      </c>
      <c r="O170" s="267"/>
      <c r="P170" s="267"/>
      <c r="Q170" s="267"/>
      <c r="R170" s="168"/>
      <c r="T170" s="271" t="s">
        <v>3</v>
      </c>
      <c r="U170" s="272" t="s">
        <v>42</v>
      </c>
      <c r="V170" s="273">
        <v>1.4470000000000001</v>
      </c>
      <c r="W170" s="273">
        <f>V170*K170</f>
        <v>4.3410000000000002</v>
      </c>
      <c r="X170" s="273">
        <v>0.22717000000000001</v>
      </c>
      <c r="Y170" s="273">
        <f>X170*K170</f>
        <v>0.68151000000000006</v>
      </c>
      <c r="Z170" s="273">
        <v>0</v>
      </c>
      <c r="AA170" s="274">
        <f>Z170*K170</f>
        <v>0</v>
      </c>
      <c r="AR170" s="150" t="s">
        <v>152</v>
      </c>
      <c r="AT170" s="150" t="s">
        <v>148</v>
      </c>
      <c r="AU170" s="150" t="s">
        <v>86</v>
      </c>
      <c r="AY170" s="150" t="s">
        <v>147</v>
      </c>
      <c r="BE170" s="275">
        <f>IF(U170="základní",N170,0)</f>
        <v>0</v>
      </c>
      <c r="BF170" s="275">
        <f>IF(U170="snížená",N170,0)</f>
        <v>0</v>
      </c>
      <c r="BG170" s="275">
        <f>IF(U170="zákl. přenesená",N170,0)</f>
        <v>0</v>
      </c>
      <c r="BH170" s="275">
        <f>IF(U170="sníž. přenesená",N170,0)</f>
        <v>0</v>
      </c>
      <c r="BI170" s="275">
        <f>IF(U170="nulová",N170,0)</f>
        <v>0</v>
      </c>
      <c r="BJ170" s="150" t="s">
        <v>33</v>
      </c>
      <c r="BK170" s="275">
        <f>ROUND(L170*K170,2)</f>
        <v>0</v>
      </c>
      <c r="BL170" s="150" t="s">
        <v>152</v>
      </c>
      <c r="BM170" s="150" t="s">
        <v>1269</v>
      </c>
    </row>
    <row r="171" spans="2:65" s="162" customFormat="1" ht="31.5" customHeight="1" x14ac:dyDescent="0.3">
      <c r="B171" s="163"/>
      <c r="C171" s="264" t="s">
        <v>192</v>
      </c>
      <c r="D171" s="264" t="s">
        <v>148</v>
      </c>
      <c r="E171" s="265" t="s">
        <v>1270</v>
      </c>
      <c r="F171" s="266" t="s">
        <v>1271</v>
      </c>
      <c r="G171" s="267"/>
      <c r="H171" s="267"/>
      <c r="I171" s="267"/>
      <c r="J171" s="268" t="s">
        <v>586</v>
      </c>
      <c r="K171" s="269">
        <v>502</v>
      </c>
      <c r="L171" s="339"/>
      <c r="M171" s="340"/>
      <c r="N171" s="270">
        <f>ROUND(L171*K171,2)</f>
        <v>0</v>
      </c>
      <c r="O171" s="267"/>
      <c r="P171" s="267"/>
      <c r="Q171" s="267"/>
      <c r="R171" s="168"/>
      <c r="T171" s="271" t="s">
        <v>3</v>
      </c>
      <c r="U171" s="272" t="s">
        <v>42</v>
      </c>
      <c r="V171" s="273">
        <v>8.5000000000000006E-2</v>
      </c>
      <c r="W171" s="273">
        <f>V171*K171</f>
        <v>42.67</v>
      </c>
      <c r="X171" s="273">
        <v>1.1199999999999999E-3</v>
      </c>
      <c r="Y171" s="273">
        <f>X171*K171</f>
        <v>0.56223999999999996</v>
      </c>
      <c r="Z171" s="273">
        <v>0</v>
      </c>
      <c r="AA171" s="274">
        <f>Z171*K171</f>
        <v>0</v>
      </c>
      <c r="AR171" s="150" t="s">
        <v>152</v>
      </c>
      <c r="AT171" s="150" t="s">
        <v>148</v>
      </c>
      <c r="AU171" s="150" t="s">
        <v>86</v>
      </c>
      <c r="AY171" s="150" t="s">
        <v>147</v>
      </c>
      <c r="BE171" s="275">
        <f>IF(U171="základní",N171,0)</f>
        <v>0</v>
      </c>
      <c r="BF171" s="275">
        <f>IF(U171="snížená",N171,0)</f>
        <v>0</v>
      </c>
      <c r="BG171" s="275">
        <f>IF(U171="zákl. přenesená",N171,0)</f>
        <v>0</v>
      </c>
      <c r="BH171" s="275">
        <f>IF(U171="sníž. přenesená",N171,0)</f>
        <v>0</v>
      </c>
      <c r="BI171" s="275">
        <f>IF(U171="nulová",N171,0)</f>
        <v>0</v>
      </c>
      <c r="BJ171" s="150" t="s">
        <v>33</v>
      </c>
      <c r="BK171" s="275">
        <f>ROUND(L171*K171,2)</f>
        <v>0</v>
      </c>
      <c r="BL171" s="150" t="s">
        <v>152</v>
      </c>
      <c r="BM171" s="150" t="s">
        <v>1272</v>
      </c>
    </row>
    <row r="172" spans="2:65" s="283" customFormat="1" ht="31.5" customHeight="1" x14ac:dyDescent="0.3">
      <c r="B172" s="276"/>
      <c r="C172" s="277"/>
      <c r="D172" s="277"/>
      <c r="E172" s="278" t="s">
        <v>3</v>
      </c>
      <c r="F172" s="279" t="s">
        <v>1273</v>
      </c>
      <c r="G172" s="280"/>
      <c r="H172" s="280"/>
      <c r="I172" s="280"/>
      <c r="J172" s="277"/>
      <c r="K172" s="281" t="s">
        <v>3</v>
      </c>
      <c r="L172" s="277"/>
      <c r="M172" s="277"/>
      <c r="N172" s="277"/>
      <c r="O172" s="277"/>
      <c r="P172" s="277"/>
      <c r="Q172" s="277"/>
      <c r="R172" s="282"/>
      <c r="T172" s="284"/>
      <c r="U172" s="277"/>
      <c r="V172" s="277"/>
      <c r="W172" s="277"/>
      <c r="X172" s="277"/>
      <c r="Y172" s="277"/>
      <c r="Z172" s="277"/>
      <c r="AA172" s="285"/>
      <c r="AT172" s="286" t="s">
        <v>155</v>
      </c>
      <c r="AU172" s="286" t="s">
        <v>86</v>
      </c>
      <c r="AV172" s="283" t="s">
        <v>33</v>
      </c>
      <c r="AW172" s="283" t="s">
        <v>32</v>
      </c>
      <c r="AX172" s="283" t="s">
        <v>77</v>
      </c>
      <c r="AY172" s="286" t="s">
        <v>147</v>
      </c>
    </row>
    <row r="173" spans="2:65" s="294" customFormat="1" ht="22.5" customHeight="1" x14ac:dyDescent="0.3">
      <c r="B173" s="287"/>
      <c r="C173" s="288"/>
      <c r="D173" s="288"/>
      <c r="E173" s="289" t="s">
        <v>3</v>
      </c>
      <c r="F173" s="290" t="s">
        <v>1274</v>
      </c>
      <c r="G173" s="291"/>
      <c r="H173" s="291"/>
      <c r="I173" s="291"/>
      <c r="J173" s="288"/>
      <c r="K173" s="292">
        <v>502</v>
      </c>
      <c r="L173" s="288"/>
      <c r="M173" s="288"/>
      <c r="N173" s="288"/>
      <c r="O173" s="288"/>
      <c r="P173" s="288"/>
      <c r="Q173" s="288"/>
      <c r="R173" s="293"/>
      <c r="T173" s="295"/>
      <c r="U173" s="288"/>
      <c r="V173" s="288"/>
      <c r="W173" s="288"/>
      <c r="X173" s="288"/>
      <c r="Y173" s="288"/>
      <c r="Z173" s="288"/>
      <c r="AA173" s="296"/>
      <c r="AT173" s="297" t="s">
        <v>155</v>
      </c>
      <c r="AU173" s="297" t="s">
        <v>86</v>
      </c>
      <c r="AV173" s="294" t="s">
        <v>86</v>
      </c>
      <c r="AW173" s="294" t="s">
        <v>32</v>
      </c>
      <c r="AX173" s="294" t="s">
        <v>77</v>
      </c>
      <c r="AY173" s="297" t="s">
        <v>147</v>
      </c>
    </row>
    <row r="174" spans="2:65" s="305" customFormat="1" ht="22.5" customHeight="1" x14ac:dyDescent="0.3">
      <c r="B174" s="298"/>
      <c r="C174" s="299"/>
      <c r="D174" s="299"/>
      <c r="E174" s="300" t="s">
        <v>3</v>
      </c>
      <c r="F174" s="301" t="s">
        <v>157</v>
      </c>
      <c r="G174" s="302"/>
      <c r="H174" s="302"/>
      <c r="I174" s="302"/>
      <c r="J174" s="299"/>
      <c r="K174" s="303">
        <v>502</v>
      </c>
      <c r="L174" s="299"/>
      <c r="M174" s="299"/>
      <c r="N174" s="299"/>
      <c r="O174" s="299"/>
      <c r="P174" s="299"/>
      <c r="Q174" s="299"/>
      <c r="R174" s="304"/>
      <c r="T174" s="306"/>
      <c r="U174" s="299"/>
      <c r="V174" s="299"/>
      <c r="W174" s="299"/>
      <c r="X174" s="299"/>
      <c r="Y174" s="299"/>
      <c r="Z174" s="299"/>
      <c r="AA174" s="307"/>
      <c r="AT174" s="308" t="s">
        <v>155</v>
      </c>
      <c r="AU174" s="308" t="s">
        <v>86</v>
      </c>
      <c r="AV174" s="305" t="s">
        <v>152</v>
      </c>
      <c r="AW174" s="305" t="s">
        <v>32</v>
      </c>
      <c r="AX174" s="305" t="s">
        <v>33</v>
      </c>
      <c r="AY174" s="308" t="s">
        <v>147</v>
      </c>
    </row>
    <row r="175" spans="2:65" s="162" customFormat="1" ht="31.5" customHeight="1" x14ac:dyDescent="0.3">
      <c r="B175" s="163"/>
      <c r="C175" s="264" t="s">
        <v>152</v>
      </c>
      <c r="D175" s="264" t="s">
        <v>148</v>
      </c>
      <c r="E175" s="265" t="s">
        <v>1275</v>
      </c>
      <c r="F175" s="266" t="s">
        <v>1276</v>
      </c>
      <c r="G175" s="267"/>
      <c r="H175" s="267"/>
      <c r="I175" s="267"/>
      <c r="J175" s="268" t="s">
        <v>586</v>
      </c>
      <c r="K175" s="269">
        <v>1040</v>
      </c>
      <c r="L175" s="339"/>
      <c r="M175" s="340"/>
      <c r="N175" s="270">
        <f>ROUND(L175*K175,2)</f>
        <v>0</v>
      </c>
      <c r="O175" s="267"/>
      <c r="P175" s="267"/>
      <c r="Q175" s="267"/>
      <c r="R175" s="168"/>
      <c r="T175" s="271" t="s">
        <v>3</v>
      </c>
      <c r="U175" s="272" t="s">
        <v>42</v>
      </c>
      <c r="V175" s="273">
        <v>0.104</v>
      </c>
      <c r="W175" s="273">
        <f>V175*K175</f>
        <v>108.16</v>
      </c>
      <c r="X175" s="273">
        <v>1.0000000000000001E-5</v>
      </c>
      <c r="Y175" s="273">
        <f>X175*K175</f>
        <v>1.0400000000000001E-2</v>
      </c>
      <c r="Z175" s="273">
        <v>0</v>
      </c>
      <c r="AA175" s="274">
        <f>Z175*K175</f>
        <v>0</v>
      </c>
      <c r="AR175" s="150" t="s">
        <v>152</v>
      </c>
      <c r="AT175" s="150" t="s">
        <v>148</v>
      </c>
      <c r="AU175" s="150" t="s">
        <v>86</v>
      </c>
      <c r="AY175" s="150" t="s">
        <v>147</v>
      </c>
      <c r="BE175" s="275">
        <f>IF(U175="základní",N175,0)</f>
        <v>0</v>
      </c>
      <c r="BF175" s="275">
        <f>IF(U175="snížená",N175,0)</f>
        <v>0</v>
      </c>
      <c r="BG175" s="275">
        <f>IF(U175="zákl. přenesená",N175,0)</f>
        <v>0</v>
      </c>
      <c r="BH175" s="275">
        <f>IF(U175="sníž. přenesená",N175,0)</f>
        <v>0</v>
      </c>
      <c r="BI175" s="275">
        <f>IF(U175="nulová",N175,0)</f>
        <v>0</v>
      </c>
      <c r="BJ175" s="150" t="s">
        <v>33</v>
      </c>
      <c r="BK175" s="275">
        <f>ROUND(L175*K175,2)</f>
        <v>0</v>
      </c>
      <c r="BL175" s="150" t="s">
        <v>152</v>
      </c>
      <c r="BM175" s="150" t="s">
        <v>1277</v>
      </c>
    </row>
    <row r="176" spans="2:65" s="283" customFormat="1" ht="44.25" customHeight="1" x14ac:dyDescent="0.3">
      <c r="B176" s="276"/>
      <c r="C176" s="277"/>
      <c r="D176" s="277"/>
      <c r="E176" s="278" t="s">
        <v>3</v>
      </c>
      <c r="F176" s="279" t="s">
        <v>1278</v>
      </c>
      <c r="G176" s="280"/>
      <c r="H176" s="280"/>
      <c r="I176" s="280"/>
      <c r="J176" s="277"/>
      <c r="K176" s="281" t="s">
        <v>3</v>
      </c>
      <c r="L176" s="277"/>
      <c r="M176" s="277"/>
      <c r="N176" s="277"/>
      <c r="O176" s="277"/>
      <c r="P176" s="277"/>
      <c r="Q176" s="277"/>
      <c r="R176" s="282"/>
      <c r="T176" s="284"/>
      <c r="U176" s="277"/>
      <c r="V176" s="277"/>
      <c r="W176" s="277"/>
      <c r="X176" s="277"/>
      <c r="Y176" s="277"/>
      <c r="Z176" s="277"/>
      <c r="AA176" s="285"/>
      <c r="AT176" s="286" t="s">
        <v>155</v>
      </c>
      <c r="AU176" s="286" t="s">
        <v>86</v>
      </c>
      <c r="AV176" s="283" t="s">
        <v>33</v>
      </c>
      <c r="AW176" s="283" t="s">
        <v>32</v>
      </c>
      <c r="AX176" s="283" t="s">
        <v>77</v>
      </c>
      <c r="AY176" s="286" t="s">
        <v>147</v>
      </c>
    </row>
    <row r="177" spans="2:65" s="294" customFormat="1" ht="22.5" customHeight="1" x14ac:dyDescent="0.3">
      <c r="B177" s="287"/>
      <c r="C177" s="288"/>
      <c r="D177" s="288"/>
      <c r="E177" s="289" t="s">
        <v>3</v>
      </c>
      <c r="F177" s="290" t="s">
        <v>1279</v>
      </c>
      <c r="G177" s="291"/>
      <c r="H177" s="291"/>
      <c r="I177" s="291"/>
      <c r="J177" s="288"/>
      <c r="K177" s="292">
        <v>1040</v>
      </c>
      <c r="L177" s="288"/>
      <c r="M177" s="288"/>
      <c r="N177" s="288"/>
      <c r="O177" s="288"/>
      <c r="P177" s="288"/>
      <c r="Q177" s="288"/>
      <c r="R177" s="293"/>
      <c r="T177" s="295"/>
      <c r="U177" s="288"/>
      <c r="V177" s="288"/>
      <c r="W177" s="288"/>
      <c r="X177" s="288"/>
      <c r="Y177" s="288"/>
      <c r="Z177" s="288"/>
      <c r="AA177" s="296"/>
      <c r="AT177" s="297" t="s">
        <v>155</v>
      </c>
      <c r="AU177" s="297" t="s">
        <v>86</v>
      </c>
      <c r="AV177" s="294" t="s">
        <v>86</v>
      </c>
      <c r="AW177" s="294" t="s">
        <v>32</v>
      </c>
      <c r="AX177" s="294" t="s">
        <v>77</v>
      </c>
      <c r="AY177" s="297" t="s">
        <v>147</v>
      </c>
    </row>
    <row r="178" spans="2:65" s="305" customFormat="1" ht="22.5" customHeight="1" x14ac:dyDescent="0.3">
      <c r="B178" s="298"/>
      <c r="C178" s="299"/>
      <c r="D178" s="299"/>
      <c r="E178" s="300" t="s">
        <v>3</v>
      </c>
      <c r="F178" s="301" t="s">
        <v>157</v>
      </c>
      <c r="G178" s="302"/>
      <c r="H178" s="302"/>
      <c r="I178" s="302"/>
      <c r="J178" s="299"/>
      <c r="K178" s="303">
        <v>1040</v>
      </c>
      <c r="L178" s="299"/>
      <c r="M178" s="299"/>
      <c r="N178" s="299"/>
      <c r="O178" s="299"/>
      <c r="P178" s="299"/>
      <c r="Q178" s="299"/>
      <c r="R178" s="304"/>
      <c r="T178" s="306"/>
      <c r="U178" s="299"/>
      <c r="V178" s="299"/>
      <c r="W178" s="299"/>
      <c r="X178" s="299"/>
      <c r="Y178" s="299"/>
      <c r="Z178" s="299"/>
      <c r="AA178" s="307"/>
      <c r="AT178" s="308" t="s">
        <v>155</v>
      </c>
      <c r="AU178" s="308" t="s">
        <v>86</v>
      </c>
      <c r="AV178" s="305" t="s">
        <v>152</v>
      </c>
      <c r="AW178" s="305" t="s">
        <v>32</v>
      </c>
      <c r="AX178" s="305" t="s">
        <v>33</v>
      </c>
      <c r="AY178" s="308" t="s">
        <v>147</v>
      </c>
    </row>
    <row r="179" spans="2:65" s="254" customFormat="1" ht="29.85" customHeight="1" x14ac:dyDescent="0.3">
      <c r="B179" s="249"/>
      <c r="C179" s="250"/>
      <c r="D179" s="261" t="s">
        <v>119</v>
      </c>
      <c r="E179" s="261"/>
      <c r="F179" s="261"/>
      <c r="G179" s="261"/>
      <c r="H179" s="261"/>
      <c r="I179" s="261"/>
      <c r="J179" s="261"/>
      <c r="K179" s="261"/>
      <c r="L179" s="261"/>
      <c r="M179" s="261"/>
      <c r="N179" s="262">
        <f>BK179</f>
        <v>0</v>
      </c>
      <c r="O179" s="263"/>
      <c r="P179" s="263"/>
      <c r="Q179" s="263"/>
      <c r="R179" s="253"/>
      <c r="T179" s="255"/>
      <c r="U179" s="250"/>
      <c r="V179" s="250"/>
      <c r="W179" s="256">
        <f>SUM(W180:W191)</f>
        <v>65.617823999999999</v>
      </c>
      <c r="X179" s="250"/>
      <c r="Y179" s="256">
        <f>SUM(Y180:Y191)</f>
        <v>0</v>
      </c>
      <c r="Z179" s="250"/>
      <c r="AA179" s="257">
        <f>SUM(AA180:AA191)</f>
        <v>0</v>
      </c>
      <c r="AR179" s="258" t="s">
        <v>33</v>
      </c>
      <c r="AT179" s="259" t="s">
        <v>76</v>
      </c>
      <c r="AU179" s="259" t="s">
        <v>33</v>
      </c>
      <c r="AY179" s="258" t="s">
        <v>147</v>
      </c>
      <c r="BK179" s="260">
        <f>SUM(BK180:BK191)</f>
        <v>0</v>
      </c>
    </row>
    <row r="180" spans="2:65" s="162" customFormat="1" ht="44.25" customHeight="1" x14ac:dyDescent="0.3">
      <c r="B180" s="163"/>
      <c r="C180" s="264" t="s">
        <v>555</v>
      </c>
      <c r="D180" s="264" t="s">
        <v>148</v>
      </c>
      <c r="E180" s="265" t="s">
        <v>1280</v>
      </c>
      <c r="F180" s="266" t="s">
        <v>1281</v>
      </c>
      <c r="G180" s="267"/>
      <c r="H180" s="267"/>
      <c r="I180" s="267"/>
      <c r="J180" s="268" t="s">
        <v>771</v>
      </c>
      <c r="K180" s="269">
        <v>5.577</v>
      </c>
      <c r="L180" s="339"/>
      <c r="M180" s="340"/>
      <c r="N180" s="270">
        <f>ROUND(L180*K180,2)</f>
        <v>0</v>
      </c>
      <c r="O180" s="267"/>
      <c r="P180" s="267"/>
      <c r="Q180" s="267"/>
      <c r="R180" s="168"/>
      <c r="T180" s="271" t="s">
        <v>3</v>
      </c>
      <c r="U180" s="272" t="s">
        <v>42</v>
      </c>
      <c r="V180" s="273">
        <v>1.569</v>
      </c>
      <c r="W180" s="273">
        <f>V180*K180</f>
        <v>8.7503130000000002</v>
      </c>
      <c r="X180" s="273">
        <v>0</v>
      </c>
      <c r="Y180" s="273">
        <f>X180*K180</f>
        <v>0</v>
      </c>
      <c r="Z180" s="273">
        <v>0</v>
      </c>
      <c r="AA180" s="274">
        <f>Z180*K180</f>
        <v>0</v>
      </c>
      <c r="AR180" s="150" t="s">
        <v>152</v>
      </c>
      <c r="AT180" s="150" t="s">
        <v>148</v>
      </c>
      <c r="AU180" s="150" t="s">
        <v>86</v>
      </c>
      <c r="AY180" s="150" t="s">
        <v>147</v>
      </c>
      <c r="BE180" s="275">
        <f>IF(U180="základní",N180,0)</f>
        <v>0</v>
      </c>
      <c r="BF180" s="275">
        <f>IF(U180="snížená",N180,0)</f>
        <v>0</v>
      </c>
      <c r="BG180" s="275">
        <f>IF(U180="zákl. přenesená",N180,0)</f>
        <v>0</v>
      </c>
      <c r="BH180" s="275">
        <f>IF(U180="sníž. přenesená",N180,0)</f>
        <v>0</v>
      </c>
      <c r="BI180" s="275">
        <f>IF(U180="nulová",N180,0)</f>
        <v>0</v>
      </c>
      <c r="BJ180" s="150" t="s">
        <v>33</v>
      </c>
      <c r="BK180" s="275">
        <f>ROUND(L180*K180,2)</f>
        <v>0</v>
      </c>
      <c r="BL180" s="150" t="s">
        <v>152</v>
      </c>
      <c r="BM180" s="150" t="s">
        <v>1282</v>
      </c>
    </row>
    <row r="181" spans="2:65" s="162" customFormat="1" ht="22.5" customHeight="1" x14ac:dyDescent="0.3">
      <c r="B181" s="163"/>
      <c r="C181" s="264" t="s">
        <v>559</v>
      </c>
      <c r="D181" s="264" t="s">
        <v>148</v>
      </c>
      <c r="E181" s="265" t="s">
        <v>1283</v>
      </c>
      <c r="F181" s="266" t="s">
        <v>1284</v>
      </c>
      <c r="G181" s="267"/>
      <c r="H181" s="267"/>
      <c r="I181" s="267"/>
      <c r="J181" s="268" t="s">
        <v>271</v>
      </c>
      <c r="K181" s="269">
        <v>42</v>
      </c>
      <c r="L181" s="339"/>
      <c r="M181" s="340"/>
      <c r="N181" s="270">
        <f>ROUND(L181*K181,2)</f>
        <v>0</v>
      </c>
      <c r="O181" s="267"/>
      <c r="P181" s="267"/>
      <c r="Q181" s="267"/>
      <c r="R181" s="168"/>
      <c r="T181" s="271" t="s">
        <v>3</v>
      </c>
      <c r="U181" s="272" t="s">
        <v>42</v>
      </c>
      <c r="V181" s="273">
        <v>1.335</v>
      </c>
      <c r="W181" s="273">
        <f>V181*K181</f>
        <v>56.07</v>
      </c>
      <c r="X181" s="273">
        <v>0</v>
      </c>
      <c r="Y181" s="273">
        <f>X181*K181</f>
        <v>0</v>
      </c>
      <c r="Z181" s="273">
        <v>0</v>
      </c>
      <c r="AA181" s="274">
        <f>Z181*K181</f>
        <v>0</v>
      </c>
      <c r="AR181" s="150" t="s">
        <v>152</v>
      </c>
      <c r="AT181" s="150" t="s">
        <v>148</v>
      </c>
      <c r="AU181" s="150" t="s">
        <v>86</v>
      </c>
      <c r="AY181" s="150" t="s">
        <v>147</v>
      </c>
      <c r="BE181" s="275">
        <f>IF(U181="základní",N181,0)</f>
        <v>0</v>
      </c>
      <c r="BF181" s="275">
        <f>IF(U181="snížená",N181,0)</f>
        <v>0</v>
      </c>
      <c r="BG181" s="275">
        <f>IF(U181="zákl. přenesená",N181,0)</f>
        <v>0</v>
      </c>
      <c r="BH181" s="275">
        <f>IF(U181="sníž. přenesená",N181,0)</f>
        <v>0</v>
      </c>
      <c r="BI181" s="275">
        <f>IF(U181="nulová",N181,0)</f>
        <v>0</v>
      </c>
      <c r="BJ181" s="150" t="s">
        <v>33</v>
      </c>
      <c r="BK181" s="275">
        <f>ROUND(L181*K181,2)</f>
        <v>0</v>
      </c>
      <c r="BL181" s="150" t="s">
        <v>152</v>
      </c>
      <c r="BM181" s="150" t="s">
        <v>1285</v>
      </c>
    </row>
    <row r="182" spans="2:65" s="294" customFormat="1" ht="22.5" customHeight="1" x14ac:dyDescent="0.3">
      <c r="B182" s="287"/>
      <c r="C182" s="288"/>
      <c r="D182" s="288"/>
      <c r="E182" s="289" t="s">
        <v>3</v>
      </c>
      <c r="F182" s="321" t="s">
        <v>1286</v>
      </c>
      <c r="G182" s="291"/>
      <c r="H182" s="291"/>
      <c r="I182" s="291"/>
      <c r="J182" s="288"/>
      <c r="K182" s="292">
        <v>42</v>
      </c>
      <c r="L182" s="288"/>
      <c r="M182" s="288"/>
      <c r="N182" s="288"/>
      <c r="O182" s="288"/>
      <c r="P182" s="288"/>
      <c r="Q182" s="288"/>
      <c r="R182" s="293"/>
      <c r="T182" s="295"/>
      <c r="U182" s="288"/>
      <c r="V182" s="288"/>
      <c r="W182" s="288"/>
      <c r="X182" s="288"/>
      <c r="Y182" s="288"/>
      <c r="Z182" s="288"/>
      <c r="AA182" s="296"/>
      <c r="AT182" s="297" t="s">
        <v>155</v>
      </c>
      <c r="AU182" s="297" t="s">
        <v>86</v>
      </c>
      <c r="AV182" s="294" t="s">
        <v>86</v>
      </c>
      <c r="AW182" s="294" t="s">
        <v>32</v>
      </c>
      <c r="AX182" s="294" t="s">
        <v>33</v>
      </c>
      <c r="AY182" s="297" t="s">
        <v>147</v>
      </c>
    </row>
    <row r="183" spans="2:65" s="162" customFormat="1" ht="31.5" customHeight="1" x14ac:dyDescent="0.3">
      <c r="B183" s="163"/>
      <c r="C183" s="264" t="s">
        <v>566</v>
      </c>
      <c r="D183" s="264" t="s">
        <v>148</v>
      </c>
      <c r="E183" s="265" t="s">
        <v>1287</v>
      </c>
      <c r="F183" s="266" t="s">
        <v>1288</v>
      </c>
      <c r="G183" s="267"/>
      <c r="H183" s="267"/>
      <c r="I183" s="267"/>
      <c r="J183" s="268" t="s">
        <v>271</v>
      </c>
      <c r="K183" s="269">
        <v>126</v>
      </c>
      <c r="L183" s="339"/>
      <c r="M183" s="340"/>
      <c r="N183" s="270">
        <f>ROUND(L183*K183,2)</f>
        <v>0</v>
      </c>
      <c r="O183" s="267"/>
      <c r="P183" s="267"/>
      <c r="Q183" s="267"/>
      <c r="R183" s="168"/>
      <c r="T183" s="271" t="s">
        <v>3</v>
      </c>
      <c r="U183" s="272" t="s">
        <v>42</v>
      </c>
      <c r="V183" s="273">
        <v>0</v>
      </c>
      <c r="W183" s="273">
        <f>V183*K183</f>
        <v>0</v>
      </c>
      <c r="X183" s="273">
        <v>0</v>
      </c>
      <c r="Y183" s="273">
        <f>X183*K183</f>
        <v>0</v>
      </c>
      <c r="Z183" s="273">
        <v>0</v>
      </c>
      <c r="AA183" s="274">
        <f>Z183*K183</f>
        <v>0</v>
      </c>
      <c r="AR183" s="150" t="s">
        <v>152</v>
      </c>
      <c r="AT183" s="150" t="s">
        <v>148</v>
      </c>
      <c r="AU183" s="150" t="s">
        <v>86</v>
      </c>
      <c r="AY183" s="150" t="s">
        <v>147</v>
      </c>
      <c r="BE183" s="275">
        <f>IF(U183="základní",N183,0)</f>
        <v>0</v>
      </c>
      <c r="BF183" s="275">
        <f>IF(U183="snížená",N183,0)</f>
        <v>0</v>
      </c>
      <c r="BG183" s="275">
        <f>IF(U183="zákl. přenesená",N183,0)</f>
        <v>0</v>
      </c>
      <c r="BH183" s="275">
        <f>IF(U183="sníž. přenesená",N183,0)</f>
        <v>0</v>
      </c>
      <c r="BI183" s="275">
        <f>IF(U183="nulová",N183,0)</f>
        <v>0</v>
      </c>
      <c r="BJ183" s="150" t="s">
        <v>33</v>
      </c>
      <c r="BK183" s="275">
        <f>ROUND(L183*K183,2)</f>
        <v>0</v>
      </c>
      <c r="BL183" s="150" t="s">
        <v>152</v>
      </c>
      <c r="BM183" s="150" t="s">
        <v>1289</v>
      </c>
    </row>
    <row r="184" spans="2:65" s="162" customFormat="1" ht="22.5" customHeight="1" x14ac:dyDescent="0.3">
      <c r="B184" s="163"/>
      <c r="C184" s="164"/>
      <c r="D184" s="164"/>
      <c r="E184" s="164"/>
      <c r="F184" s="329" t="s">
        <v>1290</v>
      </c>
      <c r="G184" s="167"/>
      <c r="H184" s="167"/>
      <c r="I184" s="167"/>
      <c r="J184" s="164"/>
      <c r="K184" s="164"/>
      <c r="L184" s="164"/>
      <c r="M184" s="164"/>
      <c r="N184" s="164"/>
      <c r="O184" s="164"/>
      <c r="P184" s="164"/>
      <c r="Q184" s="164"/>
      <c r="R184" s="168"/>
      <c r="T184" s="330"/>
      <c r="U184" s="164"/>
      <c r="V184" s="164"/>
      <c r="W184" s="164"/>
      <c r="X184" s="164"/>
      <c r="Y184" s="164"/>
      <c r="Z184" s="164"/>
      <c r="AA184" s="331"/>
      <c r="AT184" s="150" t="s">
        <v>251</v>
      </c>
      <c r="AU184" s="150" t="s">
        <v>86</v>
      </c>
    </row>
    <row r="185" spans="2:65" s="162" customFormat="1" ht="31.5" customHeight="1" x14ac:dyDescent="0.3">
      <c r="B185" s="163"/>
      <c r="C185" s="264" t="s">
        <v>570</v>
      </c>
      <c r="D185" s="264" t="s">
        <v>148</v>
      </c>
      <c r="E185" s="265" t="s">
        <v>774</v>
      </c>
      <c r="F185" s="266" t="s">
        <v>775</v>
      </c>
      <c r="G185" s="267"/>
      <c r="H185" s="267"/>
      <c r="I185" s="267"/>
      <c r="J185" s="268" t="s">
        <v>771</v>
      </c>
      <c r="K185" s="269">
        <v>5.577</v>
      </c>
      <c r="L185" s="339"/>
      <c r="M185" s="340"/>
      <c r="N185" s="270">
        <f>ROUND(L185*K185,2)</f>
        <v>0</v>
      </c>
      <c r="O185" s="267"/>
      <c r="P185" s="267"/>
      <c r="Q185" s="267"/>
      <c r="R185" s="168"/>
      <c r="T185" s="271" t="s">
        <v>3</v>
      </c>
      <c r="U185" s="272" t="s">
        <v>42</v>
      </c>
      <c r="V185" s="273">
        <v>0.125</v>
      </c>
      <c r="W185" s="273">
        <f>V185*K185</f>
        <v>0.69712499999999999</v>
      </c>
      <c r="X185" s="273">
        <v>0</v>
      </c>
      <c r="Y185" s="273">
        <f>X185*K185</f>
        <v>0</v>
      </c>
      <c r="Z185" s="273">
        <v>0</v>
      </c>
      <c r="AA185" s="274">
        <f>Z185*K185</f>
        <v>0</v>
      </c>
      <c r="AR185" s="150" t="s">
        <v>152</v>
      </c>
      <c r="AT185" s="150" t="s">
        <v>148</v>
      </c>
      <c r="AU185" s="150" t="s">
        <v>86</v>
      </c>
      <c r="AY185" s="150" t="s">
        <v>147</v>
      </c>
      <c r="BE185" s="275">
        <f>IF(U185="základní",N185,0)</f>
        <v>0</v>
      </c>
      <c r="BF185" s="275">
        <f>IF(U185="snížená",N185,0)</f>
        <v>0</v>
      </c>
      <c r="BG185" s="275">
        <f>IF(U185="zákl. přenesená",N185,0)</f>
        <v>0</v>
      </c>
      <c r="BH185" s="275">
        <f>IF(U185="sníž. přenesená",N185,0)</f>
        <v>0</v>
      </c>
      <c r="BI185" s="275">
        <f>IF(U185="nulová",N185,0)</f>
        <v>0</v>
      </c>
      <c r="BJ185" s="150" t="s">
        <v>33</v>
      </c>
      <c r="BK185" s="275">
        <f>ROUND(L185*K185,2)</f>
        <v>0</v>
      </c>
      <c r="BL185" s="150" t="s">
        <v>152</v>
      </c>
      <c r="BM185" s="150" t="s">
        <v>1291</v>
      </c>
    </row>
    <row r="186" spans="2:65" s="162" customFormat="1" ht="31.5" customHeight="1" x14ac:dyDescent="0.3">
      <c r="B186" s="163"/>
      <c r="C186" s="264" t="s">
        <v>577</v>
      </c>
      <c r="D186" s="264" t="s">
        <v>148</v>
      </c>
      <c r="E186" s="265" t="s">
        <v>778</v>
      </c>
      <c r="F186" s="266" t="s">
        <v>779</v>
      </c>
      <c r="G186" s="267"/>
      <c r="H186" s="267"/>
      <c r="I186" s="267"/>
      <c r="J186" s="268" t="s">
        <v>771</v>
      </c>
      <c r="K186" s="269">
        <v>16.731000000000002</v>
      </c>
      <c r="L186" s="339"/>
      <c r="M186" s="340"/>
      <c r="N186" s="270">
        <f>ROUND(L186*K186,2)</f>
        <v>0</v>
      </c>
      <c r="O186" s="267"/>
      <c r="P186" s="267"/>
      <c r="Q186" s="267"/>
      <c r="R186" s="168"/>
      <c r="T186" s="271" t="s">
        <v>3</v>
      </c>
      <c r="U186" s="272" t="s">
        <v>42</v>
      </c>
      <c r="V186" s="273">
        <v>6.0000000000000001E-3</v>
      </c>
      <c r="W186" s="273">
        <f>V186*K186</f>
        <v>0.10038600000000002</v>
      </c>
      <c r="X186" s="273">
        <v>0</v>
      </c>
      <c r="Y186" s="273">
        <f>X186*K186</f>
        <v>0</v>
      </c>
      <c r="Z186" s="273">
        <v>0</v>
      </c>
      <c r="AA186" s="274">
        <f>Z186*K186</f>
        <v>0</v>
      </c>
      <c r="AR186" s="150" t="s">
        <v>152</v>
      </c>
      <c r="AT186" s="150" t="s">
        <v>148</v>
      </c>
      <c r="AU186" s="150" t="s">
        <v>86</v>
      </c>
      <c r="AY186" s="150" t="s">
        <v>147</v>
      </c>
      <c r="BE186" s="275">
        <f>IF(U186="základní",N186,0)</f>
        <v>0</v>
      </c>
      <c r="BF186" s="275">
        <f>IF(U186="snížená",N186,0)</f>
        <v>0</v>
      </c>
      <c r="BG186" s="275">
        <f>IF(U186="zákl. přenesená",N186,0)</f>
        <v>0</v>
      </c>
      <c r="BH186" s="275">
        <f>IF(U186="sníž. přenesená",N186,0)</f>
        <v>0</v>
      </c>
      <c r="BI186" s="275">
        <f>IF(U186="nulová",N186,0)</f>
        <v>0</v>
      </c>
      <c r="BJ186" s="150" t="s">
        <v>33</v>
      </c>
      <c r="BK186" s="275">
        <f>ROUND(L186*K186,2)</f>
        <v>0</v>
      </c>
      <c r="BL186" s="150" t="s">
        <v>152</v>
      </c>
      <c r="BM186" s="150" t="s">
        <v>1292</v>
      </c>
    </row>
    <row r="187" spans="2:65" s="162" customFormat="1" ht="31.5" customHeight="1" x14ac:dyDescent="0.3">
      <c r="B187" s="163"/>
      <c r="C187" s="264" t="s">
        <v>799</v>
      </c>
      <c r="D187" s="264" t="s">
        <v>148</v>
      </c>
      <c r="E187" s="265" t="s">
        <v>1293</v>
      </c>
      <c r="F187" s="266" t="s">
        <v>1294</v>
      </c>
      <c r="G187" s="267"/>
      <c r="H187" s="267"/>
      <c r="I187" s="267"/>
      <c r="J187" s="268" t="s">
        <v>771</v>
      </c>
      <c r="K187" s="269">
        <v>2.5680000000000001</v>
      </c>
      <c r="L187" s="339"/>
      <c r="M187" s="340"/>
      <c r="N187" s="270">
        <f>ROUND(L187*K187,2)</f>
        <v>0</v>
      </c>
      <c r="O187" s="267"/>
      <c r="P187" s="267"/>
      <c r="Q187" s="267"/>
      <c r="R187" s="168"/>
      <c r="T187" s="271" t="s">
        <v>3</v>
      </c>
      <c r="U187" s="272" t="s">
        <v>42</v>
      </c>
      <c r="V187" s="273">
        <v>0</v>
      </c>
      <c r="W187" s="273">
        <f>V187*K187</f>
        <v>0</v>
      </c>
      <c r="X187" s="273">
        <v>0</v>
      </c>
      <c r="Y187" s="273">
        <f>X187*K187</f>
        <v>0</v>
      </c>
      <c r="Z187" s="273">
        <v>0</v>
      </c>
      <c r="AA187" s="274">
        <f>Z187*K187</f>
        <v>0</v>
      </c>
      <c r="AR187" s="150" t="s">
        <v>152</v>
      </c>
      <c r="AT187" s="150" t="s">
        <v>148</v>
      </c>
      <c r="AU187" s="150" t="s">
        <v>86</v>
      </c>
      <c r="AY187" s="150" t="s">
        <v>147</v>
      </c>
      <c r="BE187" s="275">
        <f>IF(U187="základní",N187,0)</f>
        <v>0</v>
      </c>
      <c r="BF187" s="275">
        <f>IF(U187="snížená",N187,0)</f>
        <v>0</v>
      </c>
      <c r="BG187" s="275">
        <f>IF(U187="zákl. přenesená",N187,0)</f>
        <v>0</v>
      </c>
      <c r="BH187" s="275">
        <f>IF(U187="sníž. přenesená",N187,0)</f>
        <v>0</v>
      </c>
      <c r="BI187" s="275">
        <f>IF(U187="nulová",N187,0)</f>
        <v>0</v>
      </c>
      <c r="BJ187" s="150" t="s">
        <v>33</v>
      </c>
      <c r="BK187" s="275">
        <f>ROUND(L187*K187,2)</f>
        <v>0</v>
      </c>
      <c r="BL187" s="150" t="s">
        <v>152</v>
      </c>
      <c r="BM187" s="150" t="s">
        <v>1295</v>
      </c>
    </row>
    <row r="188" spans="2:65" s="162" customFormat="1" ht="31.5" customHeight="1" x14ac:dyDescent="0.3">
      <c r="B188" s="163"/>
      <c r="C188" s="264" t="s">
        <v>803</v>
      </c>
      <c r="D188" s="264" t="s">
        <v>148</v>
      </c>
      <c r="E188" s="265" t="s">
        <v>790</v>
      </c>
      <c r="F188" s="266" t="s">
        <v>791</v>
      </c>
      <c r="G188" s="267"/>
      <c r="H188" s="267"/>
      <c r="I188" s="267"/>
      <c r="J188" s="268" t="s">
        <v>771</v>
      </c>
      <c r="K188" s="269">
        <v>-3.0089999999999999</v>
      </c>
      <c r="L188" s="339"/>
      <c r="M188" s="340"/>
      <c r="N188" s="270">
        <f>ROUND(L188*K188,2)</f>
        <v>0</v>
      </c>
      <c r="O188" s="267"/>
      <c r="P188" s="267"/>
      <c r="Q188" s="267"/>
      <c r="R188" s="168"/>
      <c r="T188" s="271" t="s">
        <v>3</v>
      </c>
      <c r="U188" s="272" t="s">
        <v>42</v>
      </c>
      <c r="V188" s="273">
        <v>0</v>
      </c>
      <c r="W188" s="273">
        <f>V188*K188</f>
        <v>0</v>
      </c>
      <c r="X188" s="273">
        <v>0</v>
      </c>
      <c r="Y188" s="273">
        <f>X188*K188</f>
        <v>0</v>
      </c>
      <c r="Z188" s="273">
        <v>0</v>
      </c>
      <c r="AA188" s="274">
        <f>Z188*K188</f>
        <v>0</v>
      </c>
      <c r="AR188" s="150" t="s">
        <v>152</v>
      </c>
      <c r="AT188" s="150" t="s">
        <v>148</v>
      </c>
      <c r="AU188" s="150" t="s">
        <v>86</v>
      </c>
      <c r="AY188" s="150" t="s">
        <v>147</v>
      </c>
      <c r="BE188" s="275">
        <f>IF(U188="základní",N188,0)</f>
        <v>0</v>
      </c>
      <c r="BF188" s="275">
        <f>IF(U188="snížená",N188,0)</f>
        <v>0</v>
      </c>
      <c r="BG188" s="275">
        <f>IF(U188="zákl. přenesená",N188,0)</f>
        <v>0</v>
      </c>
      <c r="BH188" s="275">
        <f>IF(U188="sníž. přenesená",N188,0)</f>
        <v>0</v>
      </c>
      <c r="BI188" s="275">
        <f>IF(U188="nulová",N188,0)</f>
        <v>0</v>
      </c>
      <c r="BJ188" s="150" t="s">
        <v>33</v>
      </c>
      <c r="BK188" s="275">
        <f>ROUND(L188*K188,2)</f>
        <v>0</v>
      </c>
      <c r="BL188" s="150" t="s">
        <v>152</v>
      </c>
      <c r="BM188" s="150" t="s">
        <v>1296</v>
      </c>
    </row>
    <row r="189" spans="2:65" s="294" customFormat="1" ht="22.5" customHeight="1" x14ac:dyDescent="0.3">
      <c r="B189" s="287"/>
      <c r="C189" s="288"/>
      <c r="D189" s="288"/>
      <c r="E189" s="289" t="s">
        <v>3</v>
      </c>
      <c r="F189" s="321" t="s">
        <v>1297</v>
      </c>
      <c r="G189" s="291"/>
      <c r="H189" s="291"/>
      <c r="I189" s="291"/>
      <c r="J189" s="288"/>
      <c r="K189" s="292">
        <v>-0.59699999999999998</v>
      </c>
      <c r="L189" s="288"/>
      <c r="M189" s="288"/>
      <c r="N189" s="288"/>
      <c r="O189" s="288"/>
      <c r="P189" s="288"/>
      <c r="Q189" s="288"/>
      <c r="R189" s="293"/>
      <c r="T189" s="295"/>
      <c r="U189" s="288"/>
      <c r="V189" s="288"/>
      <c r="W189" s="288"/>
      <c r="X189" s="288"/>
      <c r="Y189" s="288"/>
      <c r="Z189" s="288"/>
      <c r="AA189" s="296"/>
      <c r="AT189" s="297" t="s">
        <v>155</v>
      </c>
      <c r="AU189" s="297" t="s">
        <v>86</v>
      </c>
      <c r="AV189" s="294" t="s">
        <v>86</v>
      </c>
      <c r="AW189" s="294" t="s">
        <v>32</v>
      </c>
      <c r="AX189" s="294" t="s">
        <v>77</v>
      </c>
      <c r="AY189" s="297" t="s">
        <v>147</v>
      </c>
    </row>
    <row r="190" spans="2:65" s="294" customFormat="1" ht="22.5" customHeight="1" x14ac:dyDescent="0.3">
      <c r="B190" s="287"/>
      <c r="C190" s="288"/>
      <c r="D190" s="288"/>
      <c r="E190" s="289" t="s">
        <v>3</v>
      </c>
      <c r="F190" s="290" t="s">
        <v>1298</v>
      </c>
      <c r="G190" s="291"/>
      <c r="H190" s="291"/>
      <c r="I190" s="291"/>
      <c r="J190" s="288"/>
      <c r="K190" s="292">
        <v>-2.4119999999999999</v>
      </c>
      <c r="L190" s="288"/>
      <c r="M190" s="288"/>
      <c r="N190" s="288"/>
      <c r="O190" s="288"/>
      <c r="P190" s="288"/>
      <c r="Q190" s="288"/>
      <c r="R190" s="293"/>
      <c r="T190" s="295"/>
      <c r="U190" s="288"/>
      <c r="V190" s="288"/>
      <c r="W190" s="288"/>
      <c r="X190" s="288"/>
      <c r="Y190" s="288"/>
      <c r="Z190" s="288"/>
      <c r="AA190" s="296"/>
      <c r="AT190" s="297" t="s">
        <v>155</v>
      </c>
      <c r="AU190" s="297" t="s">
        <v>86</v>
      </c>
      <c r="AV190" s="294" t="s">
        <v>86</v>
      </c>
      <c r="AW190" s="294" t="s">
        <v>32</v>
      </c>
      <c r="AX190" s="294" t="s">
        <v>77</v>
      </c>
      <c r="AY190" s="297" t="s">
        <v>147</v>
      </c>
    </row>
    <row r="191" spans="2:65" s="305" customFormat="1" ht="22.5" customHeight="1" x14ac:dyDescent="0.3">
      <c r="B191" s="298"/>
      <c r="C191" s="299"/>
      <c r="D191" s="299"/>
      <c r="E191" s="300" t="s">
        <v>3</v>
      </c>
      <c r="F191" s="301" t="s">
        <v>157</v>
      </c>
      <c r="G191" s="302"/>
      <c r="H191" s="302"/>
      <c r="I191" s="302"/>
      <c r="J191" s="299"/>
      <c r="K191" s="303">
        <v>-3.0089999999999999</v>
      </c>
      <c r="L191" s="299"/>
      <c r="M191" s="299"/>
      <c r="N191" s="299"/>
      <c r="O191" s="299"/>
      <c r="P191" s="299"/>
      <c r="Q191" s="299"/>
      <c r="R191" s="304"/>
      <c r="T191" s="306"/>
      <c r="U191" s="299"/>
      <c r="V191" s="299"/>
      <c r="W191" s="299"/>
      <c r="X191" s="299"/>
      <c r="Y191" s="299"/>
      <c r="Z191" s="299"/>
      <c r="AA191" s="307"/>
      <c r="AT191" s="308" t="s">
        <v>155</v>
      </c>
      <c r="AU191" s="308" t="s">
        <v>86</v>
      </c>
      <c r="AV191" s="305" t="s">
        <v>152</v>
      </c>
      <c r="AW191" s="305" t="s">
        <v>32</v>
      </c>
      <c r="AX191" s="305" t="s">
        <v>33</v>
      </c>
      <c r="AY191" s="308" t="s">
        <v>147</v>
      </c>
    </row>
    <row r="192" spans="2:65" s="254" customFormat="1" ht="29.85" customHeight="1" x14ac:dyDescent="0.3">
      <c r="B192" s="249"/>
      <c r="C192" s="250"/>
      <c r="D192" s="261" t="s">
        <v>120</v>
      </c>
      <c r="E192" s="261"/>
      <c r="F192" s="261"/>
      <c r="G192" s="261"/>
      <c r="H192" s="261"/>
      <c r="I192" s="261"/>
      <c r="J192" s="261"/>
      <c r="K192" s="261"/>
      <c r="L192" s="261"/>
      <c r="M192" s="261"/>
      <c r="N192" s="262">
        <f>BK192</f>
        <v>0</v>
      </c>
      <c r="O192" s="263"/>
      <c r="P192" s="263"/>
      <c r="Q192" s="263"/>
      <c r="R192" s="253"/>
      <c r="T192" s="255"/>
      <c r="U192" s="250"/>
      <c r="V192" s="250"/>
      <c r="W192" s="256">
        <f>SUM(W193:W194)</f>
        <v>46.118157000000004</v>
      </c>
      <c r="X192" s="250"/>
      <c r="Y192" s="256">
        <f>SUM(Y193:Y194)</f>
        <v>0</v>
      </c>
      <c r="Z192" s="250"/>
      <c r="AA192" s="257">
        <f>SUM(AA193:AA194)</f>
        <v>0</v>
      </c>
      <c r="AR192" s="258" t="s">
        <v>33</v>
      </c>
      <c r="AT192" s="259" t="s">
        <v>76</v>
      </c>
      <c r="AU192" s="259" t="s">
        <v>33</v>
      </c>
      <c r="AY192" s="258" t="s">
        <v>147</v>
      </c>
      <c r="BK192" s="260">
        <f>SUM(BK193:BK194)</f>
        <v>0</v>
      </c>
    </row>
    <row r="193" spans="2:65" s="162" customFormat="1" ht="22.5" customHeight="1" x14ac:dyDescent="0.3">
      <c r="B193" s="163"/>
      <c r="C193" s="264" t="s">
        <v>175</v>
      </c>
      <c r="D193" s="264" t="s">
        <v>148</v>
      </c>
      <c r="E193" s="265" t="s">
        <v>1299</v>
      </c>
      <c r="F193" s="266" t="s">
        <v>1300</v>
      </c>
      <c r="G193" s="267"/>
      <c r="H193" s="267"/>
      <c r="I193" s="267"/>
      <c r="J193" s="268" t="s">
        <v>771</v>
      </c>
      <c r="K193" s="269">
        <v>93.927000000000007</v>
      </c>
      <c r="L193" s="339"/>
      <c r="M193" s="340"/>
      <c r="N193" s="270">
        <f>ROUND(L193*K193,2)</f>
        <v>0</v>
      </c>
      <c r="O193" s="267"/>
      <c r="P193" s="267"/>
      <c r="Q193" s="267"/>
      <c r="R193" s="168"/>
      <c r="T193" s="271" t="s">
        <v>3</v>
      </c>
      <c r="U193" s="272" t="s">
        <v>42</v>
      </c>
      <c r="V193" s="273">
        <v>0.32800000000000001</v>
      </c>
      <c r="W193" s="273">
        <f>V193*K193</f>
        <v>30.808056000000004</v>
      </c>
      <c r="X193" s="273">
        <v>0</v>
      </c>
      <c r="Y193" s="273">
        <f>X193*K193</f>
        <v>0</v>
      </c>
      <c r="Z193" s="273">
        <v>0</v>
      </c>
      <c r="AA193" s="274">
        <f>Z193*K193</f>
        <v>0</v>
      </c>
      <c r="AR193" s="150" t="s">
        <v>152</v>
      </c>
      <c r="AT193" s="150" t="s">
        <v>148</v>
      </c>
      <c r="AU193" s="150" t="s">
        <v>86</v>
      </c>
      <c r="AY193" s="150" t="s">
        <v>147</v>
      </c>
      <c r="BE193" s="275">
        <f>IF(U193="základní",N193,0)</f>
        <v>0</v>
      </c>
      <c r="BF193" s="275">
        <f>IF(U193="snížená",N193,0)</f>
        <v>0</v>
      </c>
      <c r="BG193" s="275">
        <f>IF(U193="zákl. přenesená",N193,0)</f>
        <v>0</v>
      </c>
      <c r="BH193" s="275">
        <f>IF(U193="sníž. přenesená",N193,0)</f>
        <v>0</v>
      </c>
      <c r="BI193" s="275">
        <f>IF(U193="nulová",N193,0)</f>
        <v>0</v>
      </c>
      <c r="BJ193" s="150" t="s">
        <v>33</v>
      </c>
      <c r="BK193" s="275">
        <f>ROUND(L193*K193,2)</f>
        <v>0</v>
      </c>
      <c r="BL193" s="150" t="s">
        <v>152</v>
      </c>
      <c r="BM193" s="150" t="s">
        <v>1301</v>
      </c>
    </row>
    <row r="194" spans="2:65" s="162" customFormat="1" ht="31.5" customHeight="1" x14ac:dyDescent="0.3">
      <c r="B194" s="163"/>
      <c r="C194" s="264" t="s">
        <v>183</v>
      </c>
      <c r="D194" s="264" t="s">
        <v>148</v>
      </c>
      <c r="E194" s="265" t="s">
        <v>1302</v>
      </c>
      <c r="F194" s="266" t="s">
        <v>1303</v>
      </c>
      <c r="G194" s="267"/>
      <c r="H194" s="267"/>
      <c r="I194" s="267"/>
      <c r="J194" s="268" t="s">
        <v>771</v>
      </c>
      <c r="K194" s="269">
        <v>93.927000000000007</v>
      </c>
      <c r="L194" s="339"/>
      <c r="M194" s="340"/>
      <c r="N194" s="270">
        <f>ROUND(L194*K194,2)</f>
        <v>0</v>
      </c>
      <c r="O194" s="267"/>
      <c r="P194" s="267"/>
      <c r="Q194" s="267"/>
      <c r="R194" s="168"/>
      <c r="T194" s="271" t="s">
        <v>3</v>
      </c>
      <c r="U194" s="272" t="s">
        <v>42</v>
      </c>
      <c r="V194" s="273">
        <v>0.16300000000000001</v>
      </c>
      <c r="W194" s="273">
        <f>V194*K194</f>
        <v>15.310101000000001</v>
      </c>
      <c r="X194" s="273">
        <v>0</v>
      </c>
      <c r="Y194" s="273">
        <f>X194*K194</f>
        <v>0</v>
      </c>
      <c r="Z194" s="273">
        <v>0</v>
      </c>
      <c r="AA194" s="274">
        <f>Z194*K194</f>
        <v>0</v>
      </c>
      <c r="AR194" s="150" t="s">
        <v>152</v>
      </c>
      <c r="AT194" s="150" t="s">
        <v>148</v>
      </c>
      <c r="AU194" s="150" t="s">
        <v>86</v>
      </c>
      <c r="AY194" s="150" t="s">
        <v>147</v>
      </c>
      <c r="BE194" s="275">
        <f>IF(U194="základní",N194,0)</f>
        <v>0</v>
      </c>
      <c r="BF194" s="275">
        <f>IF(U194="snížená",N194,0)</f>
        <v>0</v>
      </c>
      <c r="BG194" s="275">
        <f>IF(U194="zákl. přenesená",N194,0)</f>
        <v>0</v>
      </c>
      <c r="BH194" s="275">
        <f>IF(U194="sníž. přenesená",N194,0)</f>
        <v>0</v>
      </c>
      <c r="BI194" s="275">
        <f>IF(U194="nulová",N194,0)</f>
        <v>0</v>
      </c>
      <c r="BJ194" s="150" t="s">
        <v>33</v>
      </c>
      <c r="BK194" s="275">
        <f>ROUND(L194*K194,2)</f>
        <v>0</v>
      </c>
      <c r="BL194" s="150" t="s">
        <v>152</v>
      </c>
      <c r="BM194" s="150" t="s">
        <v>1304</v>
      </c>
    </row>
    <row r="195" spans="2:65" s="254" customFormat="1" ht="37.35" customHeight="1" x14ac:dyDescent="0.35">
      <c r="B195" s="249"/>
      <c r="C195" s="250"/>
      <c r="D195" s="251" t="s">
        <v>121</v>
      </c>
      <c r="E195" s="251"/>
      <c r="F195" s="251"/>
      <c r="G195" s="251"/>
      <c r="H195" s="251"/>
      <c r="I195" s="251"/>
      <c r="J195" s="251"/>
      <c r="K195" s="251"/>
      <c r="L195" s="251"/>
      <c r="M195" s="251"/>
      <c r="N195" s="334">
        <f>BK195</f>
        <v>0</v>
      </c>
      <c r="O195" s="335"/>
      <c r="P195" s="335"/>
      <c r="Q195" s="335"/>
      <c r="R195" s="253"/>
      <c r="T195" s="255"/>
      <c r="U195" s="250"/>
      <c r="V195" s="250"/>
      <c r="W195" s="256">
        <f>W196+W285+W380+W400+W403+W412+W427+W478+W495</f>
        <v>2238.1469120000002</v>
      </c>
      <c r="X195" s="250"/>
      <c r="Y195" s="256">
        <f>Y196+Y285+Y380+Y400+Y403+Y412+Y427+Y478+Y495</f>
        <v>38.685357609999997</v>
      </c>
      <c r="Z195" s="250"/>
      <c r="AA195" s="257">
        <f>AA196+AA285+AA380+AA400+AA403+AA412+AA427+AA478+AA495</f>
        <v>5.5771517500000005</v>
      </c>
      <c r="AR195" s="258" t="s">
        <v>86</v>
      </c>
      <c r="AT195" s="259" t="s">
        <v>76</v>
      </c>
      <c r="AU195" s="259" t="s">
        <v>77</v>
      </c>
      <c r="AY195" s="258" t="s">
        <v>147</v>
      </c>
      <c r="BK195" s="260">
        <f>BK196+BK285+BK380+BK400+BK403+BK412+BK427+BK478+BK495</f>
        <v>0</v>
      </c>
    </row>
    <row r="196" spans="2:65" s="254" customFormat="1" ht="19.899999999999999" customHeight="1" x14ac:dyDescent="0.3">
      <c r="B196" s="249"/>
      <c r="C196" s="250"/>
      <c r="D196" s="261" t="s">
        <v>122</v>
      </c>
      <c r="E196" s="261"/>
      <c r="F196" s="261"/>
      <c r="G196" s="261"/>
      <c r="H196" s="261"/>
      <c r="I196" s="261"/>
      <c r="J196" s="261"/>
      <c r="K196" s="261"/>
      <c r="L196" s="261"/>
      <c r="M196" s="261"/>
      <c r="N196" s="262">
        <f>BK196</f>
        <v>0</v>
      </c>
      <c r="O196" s="263"/>
      <c r="P196" s="263"/>
      <c r="Q196" s="263"/>
      <c r="R196" s="253"/>
      <c r="T196" s="255"/>
      <c r="U196" s="250"/>
      <c r="V196" s="250"/>
      <c r="W196" s="256">
        <f>SUM(W197:W284)</f>
        <v>854.76961899999992</v>
      </c>
      <c r="X196" s="250"/>
      <c r="Y196" s="256">
        <f>SUM(Y197:Y284)</f>
        <v>23.007334060000002</v>
      </c>
      <c r="Z196" s="250"/>
      <c r="AA196" s="257">
        <f>SUM(AA197:AA284)</f>
        <v>1.8583970000000001</v>
      </c>
      <c r="AR196" s="258" t="s">
        <v>86</v>
      </c>
      <c r="AT196" s="259" t="s">
        <v>76</v>
      </c>
      <c r="AU196" s="259" t="s">
        <v>33</v>
      </c>
      <c r="AY196" s="258" t="s">
        <v>147</v>
      </c>
      <c r="BK196" s="260">
        <f>SUM(BK197:BK284)</f>
        <v>0</v>
      </c>
    </row>
    <row r="197" spans="2:65" s="162" customFormat="1" ht="31.5" customHeight="1" x14ac:dyDescent="0.3">
      <c r="B197" s="163"/>
      <c r="C197" s="264" t="s">
        <v>547</v>
      </c>
      <c r="D197" s="264" t="s">
        <v>148</v>
      </c>
      <c r="E197" s="265" t="s">
        <v>1305</v>
      </c>
      <c r="F197" s="266" t="s">
        <v>1306</v>
      </c>
      <c r="G197" s="267"/>
      <c r="H197" s="267"/>
      <c r="I197" s="267"/>
      <c r="J197" s="268" t="s">
        <v>586</v>
      </c>
      <c r="K197" s="269">
        <v>260</v>
      </c>
      <c r="L197" s="339"/>
      <c r="M197" s="340"/>
      <c r="N197" s="270">
        <f>ROUND(L197*K197,2)</f>
        <v>0</v>
      </c>
      <c r="O197" s="267"/>
      <c r="P197" s="267"/>
      <c r="Q197" s="267"/>
      <c r="R197" s="168"/>
      <c r="T197" s="271" t="s">
        <v>3</v>
      </c>
      <c r="U197" s="272" t="s">
        <v>42</v>
      </c>
      <c r="V197" s="273">
        <v>5.0999999999999997E-2</v>
      </c>
      <c r="W197" s="273">
        <f>V197*K197</f>
        <v>13.26</v>
      </c>
      <c r="X197" s="273">
        <v>4.4999999999999999E-4</v>
      </c>
      <c r="Y197" s="273">
        <f>X197*K197</f>
        <v>0.11699999999999999</v>
      </c>
      <c r="Z197" s="273">
        <v>0</v>
      </c>
      <c r="AA197" s="274">
        <f>Z197*K197</f>
        <v>0</v>
      </c>
      <c r="AR197" s="150" t="s">
        <v>232</v>
      </c>
      <c r="AT197" s="150" t="s">
        <v>148</v>
      </c>
      <c r="AU197" s="150" t="s">
        <v>86</v>
      </c>
      <c r="AY197" s="150" t="s">
        <v>147</v>
      </c>
      <c r="BE197" s="275">
        <f>IF(U197="základní",N197,0)</f>
        <v>0</v>
      </c>
      <c r="BF197" s="275">
        <f>IF(U197="snížená",N197,0)</f>
        <v>0</v>
      </c>
      <c r="BG197" s="275">
        <f>IF(U197="zákl. přenesená",N197,0)</f>
        <v>0</v>
      </c>
      <c r="BH197" s="275">
        <f>IF(U197="sníž. přenesená",N197,0)</f>
        <v>0</v>
      </c>
      <c r="BI197" s="275">
        <f>IF(U197="nulová",N197,0)</f>
        <v>0</v>
      </c>
      <c r="BJ197" s="150" t="s">
        <v>33</v>
      </c>
      <c r="BK197" s="275">
        <f>ROUND(L197*K197,2)</f>
        <v>0</v>
      </c>
      <c r="BL197" s="150" t="s">
        <v>232</v>
      </c>
      <c r="BM197" s="150" t="s">
        <v>1307</v>
      </c>
    </row>
    <row r="198" spans="2:65" s="283" customFormat="1" ht="44.25" customHeight="1" x14ac:dyDescent="0.3">
      <c r="B198" s="276"/>
      <c r="C198" s="277"/>
      <c r="D198" s="277"/>
      <c r="E198" s="278" t="s">
        <v>3</v>
      </c>
      <c r="F198" s="279" t="s">
        <v>1308</v>
      </c>
      <c r="G198" s="280"/>
      <c r="H198" s="280"/>
      <c r="I198" s="280"/>
      <c r="J198" s="277"/>
      <c r="K198" s="281" t="s">
        <v>3</v>
      </c>
      <c r="L198" s="277"/>
      <c r="M198" s="277"/>
      <c r="N198" s="277"/>
      <c r="O198" s="277"/>
      <c r="P198" s="277"/>
      <c r="Q198" s="277"/>
      <c r="R198" s="282"/>
      <c r="T198" s="284"/>
      <c r="U198" s="277"/>
      <c r="V198" s="277"/>
      <c r="W198" s="277"/>
      <c r="X198" s="277"/>
      <c r="Y198" s="277"/>
      <c r="Z198" s="277"/>
      <c r="AA198" s="285"/>
      <c r="AT198" s="286" t="s">
        <v>155</v>
      </c>
      <c r="AU198" s="286" t="s">
        <v>86</v>
      </c>
      <c r="AV198" s="283" t="s">
        <v>33</v>
      </c>
      <c r="AW198" s="283" t="s">
        <v>32</v>
      </c>
      <c r="AX198" s="283" t="s">
        <v>77</v>
      </c>
      <c r="AY198" s="286" t="s">
        <v>147</v>
      </c>
    </row>
    <row r="199" spans="2:65" s="283" customFormat="1" ht="31.5" customHeight="1" x14ac:dyDescent="0.3">
      <c r="B199" s="276"/>
      <c r="C199" s="277"/>
      <c r="D199" s="277"/>
      <c r="E199" s="278" t="s">
        <v>3</v>
      </c>
      <c r="F199" s="320" t="s">
        <v>1309</v>
      </c>
      <c r="G199" s="280"/>
      <c r="H199" s="280"/>
      <c r="I199" s="280"/>
      <c r="J199" s="277"/>
      <c r="K199" s="281" t="s">
        <v>3</v>
      </c>
      <c r="L199" s="277"/>
      <c r="M199" s="277"/>
      <c r="N199" s="277"/>
      <c r="O199" s="277"/>
      <c r="P199" s="277"/>
      <c r="Q199" s="277"/>
      <c r="R199" s="282"/>
      <c r="T199" s="284"/>
      <c r="U199" s="277"/>
      <c r="V199" s="277"/>
      <c r="W199" s="277"/>
      <c r="X199" s="277"/>
      <c r="Y199" s="277"/>
      <c r="Z199" s="277"/>
      <c r="AA199" s="285"/>
      <c r="AT199" s="286" t="s">
        <v>155</v>
      </c>
      <c r="AU199" s="286" t="s">
        <v>86</v>
      </c>
      <c r="AV199" s="283" t="s">
        <v>33</v>
      </c>
      <c r="AW199" s="283" t="s">
        <v>32</v>
      </c>
      <c r="AX199" s="283" t="s">
        <v>77</v>
      </c>
      <c r="AY199" s="286" t="s">
        <v>147</v>
      </c>
    </row>
    <row r="200" spans="2:65" s="294" customFormat="1" ht="22.5" customHeight="1" x14ac:dyDescent="0.3">
      <c r="B200" s="287"/>
      <c r="C200" s="288"/>
      <c r="D200" s="288"/>
      <c r="E200" s="289" t="s">
        <v>3</v>
      </c>
      <c r="F200" s="290" t="s">
        <v>1310</v>
      </c>
      <c r="G200" s="291"/>
      <c r="H200" s="291"/>
      <c r="I200" s="291"/>
      <c r="J200" s="288"/>
      <c r="K200" s="292">
        <v>260</v>
      </c>
      <c r="L200" s="288"/>
      <c r="M200" s="288"/>
      <c r="N200" s="288"/>
      <c r="O200" s="288"/>
      <c r="P200" s="288"/>
      <c r="Q200" s="288"/>
      <c r="R200" s="293"/>
      <c r="T200" s="295"/>
      <c r="U200" s="288"/>
      <c r="V200" s="288"/>
      <c r="W200" s="288"/>
      <c r="X200" s="288"/>
      <c r="Y200" s="288"/>
      <c r="Z200" s="288"/>
      <c r="AA200" s="296"/>
      <c r="AT200" s="297" t="s">
        <v>155</v>
      </c>
      <c r="AU200" s="297" t="s">
        <v>86</v>
      </c>
      <c r="AV200" s="294" t="s">
        <v>86</v>
      </c>
      <c r="AW200" s="294" t="s">
        <v>32</v>
      </c>
      <c r="AX200" s="294" t="s">
        <v>77</v>
      </c>
      <c r="AY200" s="297" t="s">
        <v>147</v>
      </c>
    </row>
    <row r="201" spans="2:65" s="305" customFormat="1" ht="22.5" customHeight="1" x14ac:dyDescent="0.3">
      <c r="B201" s="298"/>
      <c r="C201" s="299"/>
      <c r="D201" s="299"/>
      <c r="E201" s="300" t="s">
        <v>3</v>
      </c>
      <c r="F201" s="301" t="s">
        <v>157</v>
      </c>
      <c r="G201" s="302"/>
      <c r="H201" s="302"/>
      <c r="I201" s="302"/>
      <c r="J201" s="299"/>
      <c r="K201" s="303">
        <v>260</v>
      </c>
      <c r="L201" s="299"/>
      <c r="M201" s="299"/>
      <c r="N201" s="299"/>
      <c r="O201" s="299"/>
      <c r="P201" s="299"/>
      <c r="Q201" s="299"/>
      <c r="R201" s="304"/>
      <c r="T201" s="306"/>
      <c r="U201" s="299"/>
      <c r="V201" s="299"/>
      <c r="W201" s="299"/>
      <c r="X201" s="299"/>
      <c r="Y201" s="299"/>
      <c r="Z201" s="299"/>
      <c r="AA201" s="307"/>
      <c r="AT201" s="308" t="s">
        <v>155</v>
      </c>
      <c r="AU201" s="308" t="s">
        <v>86</v>
      </c>
      <c r="AV201" s="305" t="s">
        <v>152</v>
      </c>
      <c r="AW201" s="305" t="s">
        <v>32</v>
      </c>
      <c r="AX201" s="305" t="s">
        <v>33</v>
      </c>
      <c r="AY201" s="308" t="s">
        <v>147</v>
      </c>
    </row>
    <row r="202" spans="2:65" s="162" customFormat="1" ht="31.5" customHeight="1" x14ac:dyDescent="0.3">
      <c r="B202" s="163"/>
      <c r="C202" s="264" t="s">
        <v>322</v>
      </c>
      <c r="D202" s="264" t="s">
        <v>148</v>
      </c>
      <c r="E202" s="265" t="s">
        <v>804</v>
      </c>
      <c r="F202" s="266" t="s">
        <v>805</v>
      </c>
      <c r="G202" s="267"/>
      <c r="H202" s="267"/>
      <c r="I202" s="267"/>
      <c r="J202" s="268" t="s">
        <v>151</v>
      </c>
      <c r="K202" s="269">
        <v>1858.3969999999999</v>
      </c>
      <c r="L202" s="339"/>
      <c r="M202" s="340"/>
      <c r="N202" s="270">
        <f>ROUND(L202*K202,2)</f>
        <v>0</v>
      </c>
      <c r="O202" s="267"/>
      <c r="P202" s="267"/>
      <c r="Q202" s="267"/>
      <c r="R202" s="168"/>
      <c r="T202" s="271" t="s">
        <v>3</v>
      </c>
      <c r="U202" s="272" t="s">
        <v>42</v>
      </c>
      <c r="V202" s="273">
        <v>0.115</v>
      </c>
      <c r="W202" s="273">
        <f>V202*K202</f>
        <v>213.715655</v>
      </c>
      <c r="X202" s="273">
        <v>0</v>
      </c>
      <c r="Y202" s="273">
        <f>X202*K202</f>
        <v>0</v>
      </c>
      <c r="Z202" s="273">
        <v>0</v>
      </c>
      <c r="AA202" s="274">
        <f>Z202*K202</f>
        <v>0</v>
      </c>
      <c r="AR202" s="150" t="s">
        <v>232</v>
      </c>
      <c r="AT202" s="150" t="s">
        <v>148</v>
      </c>
      <c r="AU202" s="150" t="s">
        <v>86</v>
      </c>
      <c r="AY202" s="150" t="s">
        <v>147</v>
      </c>
      <c r="BE202" s="275">
        <f>IF(U202="základní",N202,0)</f>
        <v>0</v>
      </c>
      <c r="BF202" s="275">
        <f>IF(U202="snížená",N202,0)</f>
        <v>0</v>
      </c>
      <c r="BG202" s="275">
        <f>IF(U202="zákl. přenesená",N202,0)</f>
        <v>0</v>
      </c>
      <c r="BH202" s="275">
        <f>IF(U202="sníž. přenesená",N202,0)</f>
        <v>0</v>
      </c>
      <c r="BI202" s="275">
        <f>IF(U202="nulová",N202,0)</f>
        <v>0</v>
      </c>
      <c r="BJ202" s="150" t="s">
        <v>33</v>
      </c>
      <c r="BK202" s="275">
        <f>ROUND(L202*K202,2)</f>
        <v>0</v>
      </c>
      <c r="BL202" s="150" t="s">
        <v>232</v>
      </c>
      <c r="BM202" s="150" t="s">
        <v>1311</v>
      </c>
    </row>
    <row r="203" spans="2:65" s="283" customFormat="1" ht="22.5" customHeight="1" x14ac:dyDescent="0.3">
      <c r="B203" s="276"/>
      <c r="C203" s="277"/>
      <c r="D203" s="277"/>
      <c r="E203" s="278" t="s">
        <v>3</v>
      </c>
      <c r="F203" s="279" t="s">
        <v>1265</v>
      </c>
      <c r="G203" s="280"/>
      <c r="H203" s="280"/>
      <c r="I203" s="280"/>
      <c r="J203" s="277"/>
      <c r="K203" s="281" t="s">
        <v>3</v>
      </c>
      <c r="L203" s="277"/>
      <c r="M203" s="277"/>
      <c r="N203" s="277"/>
      <c r="O203" s="277"/>
      <c r="P203" s="277"/>
      <c r="Q203" s="277"/>
      <c r="R203" s="282"/>
      <c r="T203" s="284"/>
      <c r="U203" s="277"/>
      <c r="V203" s="277"/>
      <c r="W203" s="277"/>
      <c r="X203" s="277"/>
      <c r="Y203" s="277"/>
      <c r="Z203" s="277"/>
      <c r="AA203" s="285"/>
      <c r="AT203" s="286" t="s">
        <v>155</v>
      </c>
      <c r="AU203" s="286" t="s">
        <v>86</v>
      </c>
      <c r="AV203" s="283" t="s">
        <v>33</v>
      </c>
      <c r="AW203" s="283" t="s">
        <v>32</v>
      </c>
      <c r="AX203" s="283" t="s">
        <v>77</v>
      </c>
      <c r="AY203" s="286" t="s">
        <v>147</v>
      </c>
    </row>
    <row r="204" spans="2:65" s="294" customFormat="1" ht="44.25" customHeight="1" x14ac:dyDescent="0.3">
      <c r="B204" s="287"/>
      <c r="C204" s="288"/>
      <c r="D204" s="288"/>
      <c r="E204" s="289" t="s">
        <v>3</v>
      </c>
      <c r="F204" s="290" t="s">
        <v>1266</v>
      </c>
      <c r="G204" s="291"/>
      <c r="H204" s="291"/>
      <c r="I204" s="291"/>
      <c r="J204" s="288"/>
      <c r="K204" s="292">
        <v>1858.3969999999999</v>
      </c>
      <c r="L204" s="288"/>
      <c r="M204" s="288"/>
      <c r="N204" s="288"/>
      <c r="O204" s="288"/>
      <c r="P204" s="288"/>
      <c r="Q204" s="288"/>
      <c r="R204" s="293"/>
      <c r="T204" s="295"/>
      <c r="U204" s="288"/>
      <c r="V204" s="288"/>
      <c r="W204" s="288"/>
      <c r="X204" s="288"/>
      <c r="Y204" s="288"/>
      <c r="Z204" s="288"/>
      <c r="AA204" s="296"/>
      <c r="AT204" s="297" t="s">
        <v>155</v>
      </c>
      <c r="AU204" s="297" t="s">
        <v>86</v>
      </c>
      <c r="AV204" s="294" t="s">
        <v>86</v>
      </c>
      <c r="AW204" s="294" t="s">
        <v>32</v>
      </c>
      <c r="AX204" s="294" t="s">
        <v>77</v>
      </c>
      <c r="AY204" s="297" t="s">
        <v>147</v>
      </c>
    </row>
    <row r="205" spans="2:65" s="305" customFormat="1" ht="22.5" customHeight="1" x14ac:dyDescent="0.3">
      <c r="B205" s="298"/>
      <c r="C205" s="299"/>
      <c r="D205" s="299"/>
      <c r="E205" s="300" t="s">
        <v>3</v>
      </c>
      <c r="F205" s="301" t="s">
        <v>157</v>
      </c>
      <c r="G205" s="302"/>
      <c r="H205" s="302"/>
      <c r="I205" s="302"/>
      <c r="J205" s="299"/>
      <c r="K205" s="303">
        <v>1858.3969999999999</v>
      </c>
      <c r="L205" s="299"/>
      <c r="M205" s="299"/>
      <c r="N205" s="299"/>
      <c r="O205" s="299"/>
      <c r="P205" s="299"/>
      <c r="Q205" s="299"/>
      <c r="R205" s="304"/>
      <c r="T205" s="306"/>
      <c r="U205" s="299"/>
      <c r="V205" s="299"/>
      <c r="W205" s="299"/>
      <c r="X205" s="299"/>
      <c r="Y205" s="299"/>
      <c r="Z205" s="299"/>
      <c r="AA205" s="307"/>
      <c r="AT205" s="308" t="s">
        <v>155</v>
      </c>
      <c r="AU205" s="308" t="s">
        <v>86</v>
      </c>
      <c r="AV205" s="305" t="s">
        <v>152</v>
      </c>
      <c r="AW205" s="305" t="s">
        <v>32</v>
      </c>
      <c r="AX205" s="305" t="s">
        <v>33</v>
      </c>
      <c r="AY205" s="308" t="s">
        <v>147</v>
      </c>
    </row>
    <row r="206" spans="2:65" s="162" customFormat="1" ht="44.25" customHeight="1" x14ac:dyDescent="0.3">
      <c r="B206" s="163"/>
      <c r="C206" s="322" t="s">
        <v>328</v>
      </c>
      <c r="D206" s="322" t="s">
        <v>217</v>
      </c>
      <c r="E206" s="323" t="s">
        <v>808</v>
      </c>
      <c r="F206" s="324" t="s">
        <v>809</v>
      </c>
      <c r="G206" s="325"/>
      <c r="H206" s="325"/>
      <c r="I206" s="325"/>
      <c r="J206" s="326" t="s">
        <v>151</v>
      </c>
      <c r="K206" s="327">
        <v>2137.1570000000002</v>
      </c>
      <c r="L206" s="341"/>
      <c r="M206" s="342"/>
      <c r="N206" s="328">
        <f>ROUND(L206*K206,2)</f>
        <v>0</v>
      </c>
      <c r="O206" s="267"/>
      <c r="P206" s="267"/>
      <c r="Q206" s="267"/>
      <c r="R206" s="168"/>
      <c r="T206" s="271" t="s">
        <v>3</v>
      </c>
      <c r="U206" s="272" t="s">
        <v>42</v>
      </c>
      <c r="V206" s="273">
        <v>0</v>
      </c>
      <c r="W206" s="273">
        <f>V206*K206</f>
        <v>0</v>
      </c>
      <c r="X206" s="273">
        <v>3.0000000000000001E-3</v>
      </c>
      <c r="Y206" s="273">
        <f>X206*K206</f>
        <v>6.4114710000000006</v>
      </c>
      <c r="Z206" s="273">
        <v>0</v>
      </c>
      <c r="AA206" s="274">
        <f>Z206*K206</f>
        <v>0</v>
      </c>
      <c r="AR206" s="150" t="s">
        <v>449</v>
      </c>
      <c r="AT206" s="150" t="s">
        <v>217</v>
      </c>
      <c r="AU206" s="150" t="s">
        <v>86</v>
      </c>
      <c r="AY206" s="150" t="s">
        <v>147</v>
      </c>
      <c r="BE206" s="275">
        <f>IF(U206="základní",N206,0)</f>
        <v>0</v>
      </c>
      <c r="BF206" s="275">
        <f>IF(U206="snížená",N206,0)</f>
        <v>0</v>
      </c>
      <c r="BG206" s="275">
        <f>IF(U206="zákl. přenesená",N206,0)</f>
        <v>0</v>
      </c>
      <c r="BH206" s="275">
        <f>IF(U206="sníž. přenesená",N206,0)</f>
        <v>0</v>
      </c>
      <c r="BI206" s="275">
        <f>IF(U206="nulová",N206,0)</f>
        <v>0</v>
      </c>
      <c r="BJ206" s="150" t="s">
        <v>33</v>
      </c>
      <c r="BK206" s="275">
        <f>ROUND(L206*K206,2)</f>
        <v>0</v>
      </c>
      <c r="BL206" s="150" t="s">
        <v>232</v>
      </c>
      <c r="BM206" s="150" t="s">
        <v>1312</v>
      </c>
    </row>
    <row r="207" spans="2:65" s="162" customFormat="1" ht="31.5" customHeight="1" x14ac:dyDescent="0.3">
      <c r="B207" s="163"/>
      <c r="C207" s="264" t="s">
        <v>389</v>
      </c>
      <c r="D207" s="264" t="s">
        <v>148</v>
      </c>
      <c r="E207" s="265" t="s">
        <v>812</v>
      </c>
      <c r="F207" s="266" t="s">
        <v>813</v>
      </c>
      <c r="G207" s="267"/>
      <c r="H207" s="267"/>
      <c r="I207" s="267"/>
      <c r="J207" s="268" t="s">
        <v>151</v>
      </c>
      <c r="K207" s="269">
        <v>1858.3969999999999</v>
      </c>
      <c r="L207" s="339"/>
      <c r="M207" s="340"/>
      <c r="N207" s="270">
        <f>ROUND(L207*K207,2)</f>
        <v>0</v>
      </c>
      <c r="O207" s="267"/>
      <c r="P207" s="267"/>
      <c r="Q207" s="267"/>
      <c r="R207" s="168"/>
      <c r="T207" s="271" t="s">
        <v>3</v>
      </c>
      <c r="U207" s="272" t="s">
        <v>42</v>
      </c>
      <c r="V207" s="273">
        <v>0.17899999999999999</v>
      </c>
      <c r="W207" s="273">
        <f>V207*K207</f>
        <v>332.65306299999997</v>
      </c>
      <c r="X207" s="273">
        <v>8.8000000000000003E-4</v>
      </c>
      <c r="Y207" s="273">
        <f>X207*K207</f>
        <v>1.63538936</v>
      </c>
      <c r="Z207" s="273">
        <v>0</v>
      </c>
      <c r="AA207" s="274">
        <f>Z207*K207</f>
        <v>0</v>
      </c>
      <c r="AR207" s="150" t="s">
        <v>232</v>
      </c>
      <c r="AT207" s="150" t="s">
        <v>148</v>
      </c>
      <c r="AU207" s="150" t="s">
        <v>86</v>
      </c>
      <c r="AY207" s="150" t="s">
        <v>147</v>
      </c>
      <c r="BE207" s="275">
        <f>IF(U207="základní",N207,0)</f>
        <v>0</v>
      </c>
      <c r="BF207" s="275">
        <f>IF(U207="snížená",N207,0)</f>
        <v>0</v>
      </c>
      <c r="BG207" s="275">
        <f>IF(U207="zákl. přenesená",N207,0)</f>
        <v>0</v>
      </c>
      <c r="BH207" s="275">
        <f>IF(U207="sníž. přenesená",N207,0)</f>
        <v>0</v>
      </c>
      <c r="BI207" s="275">
        <f>IF(U207="nulová",N207,0)</f>
        <v>0</v>
      </c>
      <c r="BJ207" s="150" t="s">
        <v>33</v>
      </c>
      <c r="BK207" s="275">
        <f>ROUND(L207*K207,2)</f>
        <v>0</v>
      </c>
      <c r="BL207" s="150" t="s">
        <v>232</v>
      </c>
      <c r="BM207" s="150" t="s">
        <v>1313</v>
      </c>
    </row>
    <row r="208" spans="2:65" s="283" customFormat="1" ht="22.5" customHeight="1" x14ac:dyDescent="0.3">
      <c r="B208" s="276"/>
      <c r="C208" s="277"/>
      <c r="D208" s="277"/>
      <c r="E208" s="278" t="s">
        <v>3</v>
      </c>
      <c r="F208" s="279" t="s">
        <v>1265</v>
      </c>
      <c r="G208" s="280"/>
      <c r="H208" s="280"/>
      <c r="I208" s="280"/>
      <c r="J208" s="277"/>
      <c r="K208" s="281" t="s">
        <v>3</v>
      </c>
      <c r="L208" s="277"/>
      <c r="M208" s="277"/>
      <c r="N208" s="277"/>
      <c r="O208" s="277"/>
      <c r="P208" s="277"/>
      <c r="Q208" s="277"/>
      <c r="R208" s="282"/>
      <c r="T208" s="284"/>
      <c r="U208" s="277"/>
      <c r="V208" s="277"/>
      <c r="W208" s="277"/>
      <c r="X208" s="277"/>
      <c r="Y208" s="277"/>
      <c r="Z208" s="277"/>
      <c r="AA208" s="285"/>
      <c r="AT208" s="286" t="s">
        <v>155</v>
      </c>
      <c r="AU208" s="286" t="s">
        <v>86</v>
      </c>
      <c r="AV208" s="283" t="s">
        <v>33</v>
      </c>
      <c r="AW208" s="283" t="s">
        <v>32</v>
      </c>
      <c r="AX208" s="283" t="s">
        <v>77</v>
      </c>
      <c r="AY208" s="286" t="s">
        <v>147</v>
      </c>
    </row>
    <row r="209" spans="2:65" s="294" customFormat="1" ht="44.25" customHeight="1" x14ac:dyDescent="0.3">
      <c r="B209" s="287"/>
      <c r="C209" s="288"/>
      <c r="D209" s="288"/>
      <c r="E209" s="289" t="s">
        <v>3</v>
      </c>
      <c r="F209" s="290" t="s">
        <v>1266</v>
      </c>
      <c r="G209" s="291"/>
      <c r="H209" s="291"/>
      <c r="I209" s="291"/>
      <c r="J209" s="288"/>
      <c r="K209" s="292">
        <v>1858.3969999999999</v>
      </c>
      <c r="L209" s="288"/>
      <c r="M209" s="288"/>
      <c r="N209" s="288"/>
      <c r="O209" s="288"/>
      <c r="P209" s="288"/>
      <c r="Q209" s="288"/>
      <c r="R209" s="293"/>
      <c r="T209" s="295"/>
      <c r="U209" s="288"/>
      <c r="V209" s="288"/>
      <c r="W209" s="288"/>
      <c r="X209" s="288"/>
      <c r="Y209" s="288"/>
      <c r="Z209" s="288"/>
      <c r="AA209" s="296"/>
      <c r="AT209" s="297" t="s">
        <v>155</v>
      </c>
      <c r="AU209" s="297" t="s">
        <v>86</v>
      </c>
      <c r="AV209" s="294" t="s">
        <v>86</v>
      </c>
      <c r="AW209" s="294" t="s">
        <v>32</v>
      </c>
      <c r="AX209" s="294" t="s">
        <v>77</v>
      </c>
      <c r="AY209" s="297" t="s">
        <v>147</v>
      </c>
    </row>
    <row r="210" spans="2:65" s="305" customFormat="1" ht="22.5" customHeight="1" x14ac:dyDescent="0.3">
      <c r="B210" s="298"/>
      <c r="C210" s="299"/>
      <c r="D210" s="299"/>
      <c r="E210" s="300" t="s">
        <v>3</v>
      </c>
      <c r="F210" s="301" t="s">
        <v>157</v>
      </c>
      <c r="G210" s="302"/>
      <c r="H210" s="302"/>
      <c r="I210" s="302"/>
      <c r="J210" s="299"/>
      <c r="K210" s="303">
        <v>1858.3969999999999</v>
      </c>
      <c r="L210" s="299"/>
      <c r="M210" s="299"/>
      <c r="N210" s="299"/>
      <c r="O210" s="299"/>
      <c r="P210" s="299"/>
      <c r="Q210" s="299"/>
      <c r="R210" s="304"/>
      <c r="T210" s="306"/>
      <c r="U210" s="299"/>
      <c r="V210" s="299"/>
      <c r="W210" s="299"/>
      <c r="X210" s="299"/>
      <c r="Y210" s="299"/>
      <c r="Z210" s="299"/>
      <c r="AA210" s="307"/>
      <c r="AT210" s="308" t="s">
        <v>155</v>
      </c>
      <c r="AU210" s="308" t="s">
        <v>86</v>
      </c>
      <c r="AV210" s="305" t="s">
        <v>152</v>
      </c>
      <c r="AW210" s="305" t="s">
        <v>32</v>
      </c>
      <c r="AX210" s="305" t="s">
        <v>33</v>
      </c>
      <c r="AY210" s="308" t="s">
        <v>147</v>
      </c>
    </row>
    <row r="211" spans="2:65" s="162" customFormat="1" ht="31.5" customHeight="1" x14ac:dyDescent="0.3">
      <c r="B211" s="163"/>
      <c r="C211" s="322" t="s">
        <v>391</v>
      </c>
      <c r="D211" s="322" t="s">
        <v>217</v>
      </c>
      <c r="E211" s="323" t="s">
        <v>816</v>
      </c>
      <c r="F211" s="324" t="s">
        <v>817</v>
      </c>
      <c r="G211" s="325"/>
      <c r="H211" s="325"/>
      <c r="I211" s="325"/>
      <c r="J211" s="326" t="s">
        <v>151</v>
      </c>
      <c r="K211" s="327">
        <v>2137.1570000000002</v>
      </c>
      <c r="L211" s="341"/>
      <c r="M211" s="342"/>
      <c r="N211" s="328">
        <f>ROUND(L211*K211,2)</f>
        <v>0</v>
      </c>
      <c r="O211" s="267"/>
      <c r="P211" s="267"/>
      <c r="Q211" s="267"/>
      <c r="R211" s="168"/>
      <c r="T211" s="271" t="s">
        <v>3</v>
      </c>
      <c r="U211" s="272" t="s">
        <v>42</v>
      </c>
      <c r="V211" s="273">
        <v>0</v>
      </c>
      <c r="W211" s="273">
        <f>V211*K211</f>
        <v>0</v>
      </c>
      <c r="X211" s="273">
        <v>5.1999999999999998E-3</v>
      </c>
      <c r="Y211" s="273">
        <f>X211*K211</f>
        <v>11.113216400000001</v>
      </c>
      <c r="Z211" s="273">
        <v>0</v>
      </c>
      <c r="AA211" s="274">
        <f>Z211*K211</f>
        <v>0</v>
      </c>
      <c r="AR211" s="150" t="s">
        <v>449</v>
      </c>
      <c r="AT211" s="150" t="s">
        <v>217</v>
      </c>
      <c r="AU211" s="150" t="s">
        <v>86</v>
      </c>
      <c r="AY211" s="150" t="s">
        <v>147</v>
      </c>
      <c r="BE211" s="275">
        <f>IF(U211="základní",N211,0)</f>
        <v>0</v>
      </c>
      <c r="BF211" s="275">
        <f>IF(U211="snížená",N211,0)</f>
        <v>0</v>
      </c>
      <c r="BG211" s="275">
        <f>IF(U211="zákl. přenesená",N211,0)</f>
        <v>0</v>
      </c>
      <c r="BH211" s="275">
        <f>IF(U211="sníž. přenesená",N211,0)</f>
        <v>0</v>
      </c>
      <c r="BI211" s="275">
        <f>IF(U211="nulová",N211,0)</f>
        <v>0</v>
      </c>
      <c r="BJ211" s="150" t="s">
        <v>33</v>
      </c>
      <c r="BK211" s="275">
        <f>ROUND(L211*K211,2)</f>
        <v>0</v>
      </c>
      <c r="BL211" s="150" t="s">
        <v>232</v>
      </c>
      <c r="BM211" s="150" t="s">
        <v>1314</v>
      </c>
    </row>
    <row r="212" spans="2:65" s="162" customFormat="1" ht="44.25" customHeight="1" x14ac:dyDescent="0.3">
      <c r="B212" s="163"/>
      <c r="C212" s="264" t="s">
        <v>410</v>
      </c>
      <c r="D212" s="264" t="s">
        <v>148</v>
      </c>
      <c r="E212" s="265" t="s">
        <v>820</v>
      </c>
      <c r="F212" s="266" t="s">
        <v>821</v>
      </c>
      <c r="G212" s="267"/>
      <c r="H212" s="267"/>
      <c r="I212" s="267"/>
      <c r="J212" s="268" t="s">
        <v>151</v>
      </c>
      <c r="K212" s="269">
        <v>346.03500000000003</v>
      </c>
      <c r="L212" s="339"/>
      <c r="M212" s="340"/>
      <c r="N212" s="270">
        <f>ROUND(L212*K212,2)</f>
        <v>0</v>
      </c>
      <c r="O212" s="267"/>
      <c r="P212" s="267"/>
      <c r="Q212" s="267"/>
      <c r="R212" s="168"/>
      <c r="T212" s="271" t="s">
        <v>3</v>
      </c>
      <c r="U212" s="272" t="s">
        <v>42</v>
      </c>
      <c r="V212" s="273">
        <v>5.5E-2</v>
      </c>
      <c r="W212" s="273">
        <f>V212*K212</f>
        <v>19.031925000000001</v>
      </c>
      <c r="X212" s="273">
        <v>0</v>
      </c>
      <c r="Y212" s="273">
        <f>X212*K212</f>
        <v>0</v>
      </c>
      <c r="Z212" s="273">
        <v>0</v>
      </c>
      <c r="AA212" s="274">
        <f>Z212*K212</f>
        <v>0</v>
      </c>
      <c r="AR212" s="150" t="s">
        <v>232</v>
      </c>
      <c r="AT212" s="150" t="s">
        <v>148</v>
      </c>
      <c r="AU212" s="150" t="s">
        <v>86</v>
      </c>
      <c r="AY212" s="150" t="s">
        <v>147</v>
      </c>
      <c r="BE212" s="275">
        <f>IF(U212="základní",N212,0)</f>
        <v>0</v>
      </c>
      <c r="BF212" s="275">
        <f>IF(U212="snížená",N212,0)</f>
        <v>0</v>
      </c>
      <c r="BG212" s="275">
        <f>IF(U212="zákl. přenesená",N212,0)</f>
        <v>0</v>
      </c>
      <c r="BH212" s="275">
        <f>IF(U212="sníž. přenesená",N212,0)</f>
        <v>0</v>
      </c>
      <c r="BI212" s="275">
        <f>IF(U212="nulová",N212,0)</f>
        <v>0</v>
      </c>
      <c r="BJ212" s="150" t="s">
        <v>33</v>
      </c>
      <c r="BK212" s="275">
        <f>ROUND(L212*K212,2)</f>
        <v>0</v>
      </c>
      <c r="BL212" s="150" t="s">
        <v>232</v>
      </c>
      <c r="BM212" s="150" t="s">
        <v>1315</v>
      </c>
    </row>
    <row r="213" spans="2:65" s="283" customFormat="1" ht="31.5" customHeight="1" x14ac:dyDescent="0.3">
      <c r="B213" s="276"/>
      <c r="C213" s="277"/>
      <c r="D213" s="277"/>
      <c r="E213" s="278" t="s">
        <v>3</v>
      </c>
      <c r="F213" s="279" t="s">
        <v>1316</v>
      </c>
      <c r="G213" s="280"/>
      <c r="H213" s="280"/>
      <c r="I213" s="280"/>
      <c r="J213" s="277"/>
      <c r="K213" s="281" t="s">
        <v>3</v>
      </c>
      <c r="L213" s="277"/>
      <c r="M213" s="277"/>
      <c r="N213" s="277"/>
      <c r="O213" s="277"/>
      <c r="P213" s="277"/>
      <c r="Q213" s="277"/>
      <c r="R213" s="282"/>
      <c r="T213" s="284"/>
      <c r="U213" s="277"/>
      <c r="V213" s="277"/>
      <c r="W213" s="277"/>
      <c r="X213" s="277"/>
      <c r="Y213" s="277"/>
      <c r="Z213" s="277"/>
      <c r="AA213" s="285"/>
      <c r="AT213" s="286" t="s">
        <v>155</v>
      </c>
      <c r="AU213" s="286" t="s">
        <v>86</v>
      </c>
      <c r="AV213" s="283" t="s">
        <v>33</v>
      </c>
      <c r="AW213" s="283" t="s">
        <v>32</v>
      </c>
      <c r="AX213" s="283" t="s">
        <v>77</v>
      </c>
      <c r="AY213" s="286" t="s">
        <v>147</v>
      </c>
    </row>
    <row r="214" spans="2:65" s="294" customFormat="1" ht="22.5" customHeight="1" x14ac:dyDescent="0.3">
      <c r="B214" s="287"/>
      <c r="C214" s="288"/>
      <c r="D214" s="288"/>
      <c r="E214" s="289" t="s">
        <v>3</v>
      </c>
      <c r="F214" s="290" t="s">
        <v>1317</v>
      </c>
      <c r="G214" s="291"/>
      <c r="H214" s="291"/>
      <c r="I214" s="291"/>
      <c r="J214" s="288"/>
      <c r="K214" s="292">
        <v>21.195</v>
      </c>
      <c r="L214" s="288"/>
      <c r="M214" s="288"/>
      <c r="N214" s="288"/>
      <c r="O214" s="288"/>
      <c r="P214" s="288"/>
      <c r="Q214" s="288"/>
      <c r="R214" s="293"/>
      <c r="T214" s="295"/>
      <c r="U214" s="288"/>
      <c r="V214" s="288"/>
      <c r="W214" s="288"/>
      <c r="X214" s="288"/>
      <c r="Y214" s="288"/>
      <c r="Z214" s="288"/>
      <c r="AA214" s="296"/>
      <c r="AT214" s="297" t="s">
        <v>155</v>
      </c>
      <c r="AU214" s="297" t="s">
        <v>86</v>
      </c>
      <c r="AV214" s="294" t="s">
        <v>86</v>
      </c>
      <c r="AW214" s="294" t="s">
        <v>32</v>
      </c>
      <c r="AX214" s="294" t="s">
        <v>77</v>
      </c>
      <c r="AY214" s="297" t="s">
        <v>147</v>
      </c>
    </row>
    <row r="215" spans="2:65" s="294" customFormat="1" ht="22.5" customHeight="1" x14ac:dyDescent="0.3">
      <c r="B215" s="287"/>
      <c r="C215" s="288"/>
      <c r="D215" s="288"/>
      <c r="E215" s="289" t="s">
        <v>3</v>
      </c>
      <c r="F215" s="290" t="s">
        <v>1318</v>
      </c>
      <c r="G215" s="291"/>
      <c r="H215" s="291"/>
      <c r="I215" s="291"/>
      <c r="J215" s="288"/>
      <c r="K215" s="292">
        <v>9.4410000000000007</v>
      </c>
      <c r="L215" s="288"/>
      <c r="M215" s="288"/>
      <c r="N215" s="288"/>
      <c r="O215" s="288"/>
      <c r="P215" s="288"/>
      <c r="Q215" s="288"/>
      <c r="R215" s="293"/>
      <c r="T215" s="295"/>
      <c r="U215" s="288"/>
      <c r="V215" s="288"/>
      <c r="W215" s="288"/>
      <c r="X215" s="288"/>
      <c r="Y215" s="288"/>
      <c r="Z215" s="288"/>
      <c r="AA215" s="296"/>
      <c r="AT215" s="297" t="s">
        <v>155</v>
      </c>
      <c r="AU215" s="297" t="s">
        <v>86</v>
      </c>
      <c r="AV215" s="294" t="s">
        <v>86</v>
      </c>
      <c r="AW215" s="294" t="s">
        <v>32</v>
      </c>
      <c r="AX215" s="294" t="s">
        <v>77</v>
      </c>
      <c r="AY215" s="297" t="s">
        <v>147</v>
      </c>
    </row>
    <row r="216" spans="2:65" s="294" customFormat="1" ht="22.5" customHeight="1" x14ac:dyDescent="0.3">
      <c r="B216" s="287"/>
      <c r="C216" s="288"/>
      <c r="D216" s="288"/>
      <c r="E216" s="289" t="s">
        <v>3</v>
      </c>
      <c r="F216" s="290" t="s">
        <v>1319</v>
      </c>
      <c r="G216" s="291"/>
      <c r="H216" s="291"/>
      <c r="I216" s="291"/>
      <c r="J216" s="288"/>
      <c r="K216" s="292">
        <v>18.277999999999999</v>
      </c>
      <c r="L216" s="288"/>
      <c r="M216" s="288"/>
      <c r="N216" s="288"/>
      <c r="O216" s="288"/>
      <c r="P216" s="288"/>
      <c r="Q216" s="288"/>
      <c r="R216" s="293"/>
      <c r="T216" s="295"/>
      <c r="U216" s="288"/>
      <c r="V216" s="288"/>
      <c r="W216" s="288"/>
      <c r="X216" s="288"/>
      <c r="Y216" s="288"/>
      <c r="Z216" s="288"/>
      <c r="AA216" s="296"/>
      <c r="AT216" s="297" t="s">
        <v>155</v>
      </c>
      <c r="AU216" s="297" t="s">
        <v>86</v>
      </c>
      <c r="AV216" s="294" t="s">
        <v>86</v>
      </c>
      <c r="AW216" s="294" t="s">
        <v>32</v>
      </c>
      <c r="AX216" s="294" t="s">
        <v>77</v>
      </c>
      <c r="AY216" s="297" t="s">
        <v>147</v>
      </c>
    </row>
    <row r="217" spans="2:65" s="294" customFormat="1" ht="22.5" customHeight="1" x14ac:dyDescent="0.3">
      <c r="B217" s="287"/>
      <c r="C217" s="288"/>
      <c r="D217" s="288"/>
      <c r="E217" s="289" t="s">
        <v>3</v>
      </c>
      <c r="F217" s="290" t="s">
        <v>1320</v>
      </c>
      <c r="G217" s="291"/>
      <c r="H217" s="291"/>
      <c r="I217" s="291"/>
      <c r="J217" s="288"/>
      <c r="K217" s="292">
        <v>39.463000000000001</v>
      </c>
      <c r="L217" s="288"/>
      <c r="M217" s="288"/>
      <c r="N217" s="288"/>
      <c r="O217" s="288"/>
      <c r="P217" s="288"/>
      <c r="Q217" s="288"/>
      <c r="R217" s="293"/>
      <c r="T217" s="295"/>
      <c r="U217" s="288"/>
      <c r="V217" s="288"/>
      <c r="W217" s="288"/>
      <c r="X217" s="288"/>
      <c r="Y217" s="288"/>
      <c r="Z217" s="288"/>
      <c r="AA217" s="296"/>
      <c r="AT217" s="297" t="s">
        <v>155</v>
      </c>
      <c r="AU217" s="297" t="s">
        <v>86</v>
      </c>
      <c r="AV217" s="294" t="s">
        <v>86</v>
      </c>
      <c r="AW217" s="294" t="s">
        <v>32</v>
      </c>
      <c r="AX217" s="294" t="s">
        <v>77</v>
      </c>
      <c r="AY217" s="297" t="s">
        <v>147</v>
      </c>
    </row>
    <row r="218" spans="2:65" s="294" customFormat="1" ht="22.5" customHeight="1" x14ac:dyDescent="0.3">
      <c r="B218" s="287"/>
      <c r="C218" s="288"/>
      <c r="D218" s="288"/>
      <c r="E218" s="289" t="s">
        <v>3</v>
      </c>
      <c r="F218" s="290" t="s">
        <v>1321</v>
      </c>
      <c r="G218" s="291"/>
      <c r="H218" s="291"/>
      <c r="I218" s="291"/>
      <c r="J218" s="288"/>
      <c r="K218" s="292">
        <v>25.577999999999999</v>
      </c>
      <c r="L218" s="288"/>
      <c r="M218" s="288"/>
      <c r="N218" s="288"/>
      <c r="O218" s="288"/>
      <c r="P218" s="288"/>
      <c r="Q218" s="288"/>
      <c r="R218" s="293"/>
      <c r="T218" s="295"/>
      <c r="U218" s="288"/>
      <c r="V218" s="288"/>
      <c r="W218" s="288"/>
      <c r="X218" s="288"/>
      <c r="Y218" s="288"/>
      <c r="Z218" s="288"/>
      <c r="AA218" s="296"/>
      <c r="AT218" s="297" t="s">
        <v>155</v>
      </c>
      <c r="AU218" s="297" t="s">
        <v>86</v>
      </c>
      <c r="AV218" s="294" t="s">
        <v>86</v>
      </c>
      <c r="AW218" s="294" t="s">
        <v>32</v>
      </c>
      <c r="AX218" s="294" t="s">
        <v>77</v>
      </c>
      <c r="AY218" s="297" t="s">
        <v>147</v>
      </c>
    </row>
    <row r="219" spans="2:65" s="294" customFormat="1" ht="22.5" customHeight="1" x14ac:dyDescent="0.3">
      <c r="B219" s="287"/>
      <c r="C219" s="288"/>
      <c r="D219" s="288"/>
      <c r="E219" s="289" t="s">
        <v>3</v>
      </c>
      <c r="F219" s="290" t="s">
        <v>1322</v>
      </c>
      <c r="G219" s="291"/>
      <c r="H219" s="291"/>
      <c r="I219" s="291"/>
      <c r="J219" s="288"/>
      <c r="K219" s="292">
        <v>27.89</v>
      </c>
      <c r="L219" s="288"/>
      <c r="M219" s="288"/>
      <c r="N219" s="288"/>
      <c r="O219" s="288"/>
      <c r="P219" s="288"/>
      <c r="Q219" s="288"/>
      <c r="R219" s="293"/>
      <c r="T219" s="295"/>
      <c r="U219" s="288"/>
      <c r="V219" s="288"/>
      <c r="W219" s="288"/>
      <c r="X219" s="288"/>
      <c r="Y219" s="288"/>
      <c r="Z219" s="288"/>
      <c r="AA219" s="296"/>
      <c r="AT219" s="297" t="s">
        <v>155</v>
      </c>
      <c r="AU219" s="297" t="s">
        <v>86</v>
      </c>
      <c r="AV219" s="294" t="s">
        <v>86</v>
      </c>
      <c r="AW219" s="294" t="s">
        <v>32</v>
      </c>
      <c r="AX219" s="294" t="s">
        <v>77</v>
      </c>
      <c r="AY219" s="297" t="s">
        <v>147</v>
      </c>
    </row>
    <row r="220" spans="2:65" s="294" customFormat="1" ht="22.5" customHeight="1" x14ac:dyDescent="0.3">
      <c r="B220" s="287"/>
      <c r="C220" s="288"/>
      <c r="D220" s="288"/>
      <c r="E220" s="289" t="s">
        <v>3</v>
      </c>
      <c r="F220" s="290" t="s">
        <v>1323</v>
      </c>
      <c r="G220" s="291"/>
      <c r="H220" s="291"/>
      <c r="I220" s="291"/>
      <c r="J220" s="288"/>
      <c r="K220" s="292">
        <v>11.757</v>
      </c>
      <c r="L220" s="288"/>
      <c r="M220" s="288"/>
      <c r="N220" s="288"/>
      <c r="O220" s="288"/>
      <c r="P220" s="288"/>
      <c r="Q220" s="288"/>
      <c r="R220" s="293"/>
      <c r="T220" s="295"/>
      <c r="U220" s="288"/>
      <c r="V220" s="288"/>
      <c r="W220" s="288"/>
      <c r="X220" s="288"/>
      <c r="Y220" s="288"/>
      <c r="Z220" s="288"/>
      <c r="AA220" s="296"/>
      <c r="AT220" s="297" t="s">
        <v>155</v>
      </c>
      <c r="AU220" s="297" t="s">
        <v>86</v>
      </c>
      <c r="AV220" s="294" t="s">
        <v>86</v>
      </c>
      <c r="AW220" s="294" t="s">
        <v>32</v>
      </c>
      <c r="AX220" s="294" t="s">
        <v>77</v>
      </c>
      <c r="AY220" s="297" t="s">
        <v>147</v>
      </c>
    </row>
    <row r="221" spans="2:65" s="294" customFormat="1" ht="22.5" customHeight="1" x14ac:dyDescent="0.3">
      <c r="B221" s="287"/>
      <c r="C221" s="288"/>
      <c r="D221" s="288"/>
      <c r="E221" s="289" t="s">
        <v>3</v>
      </c>
      <c r="F221" s="290" t="s">
        <v>1324</v>
      </c>
      <c r="G221" s="291"/>
      <c r="H221" s="291"/>
      <c r="I221" s="291"/>
      <c r="J221" s="288"/>
      <c r="K221" s="292">
        <v>11.856</v>
      </c>
      <c r="L221" s="288"/>
      <c r="M221" s="288"/>
      <c r="N221" s="288"/>
      <c r="O221" s="288"/>
      <c r="P221" s="288"/>
      <c r="Q221" s="288"/>
      <c r="R221" s="293"/>
      <c r="T221" s="295"/>
      <c r="U221" s="288"/>
      <c r="V221" s="288"/>
      <c r="W221" s="288"/>
      <c r="X221" s="288"/>
      <c r="Y221" s="288"/>
      <c r="Z221" s="288"/>
      <c r="AA221" s="296"/>
      <c r="AT221" s="297" t="s">
        <v>155</v>
      </c>
      <c r="AU221" s="297" t="s">
        <v>86</v>
      </c>
      <c r="AV221" s="294" t="s">
        <v>86</v>
      </c>
      <c r="AW221" s="294" t="s">
        <v>32</v>
      </c>
      <c r="AX221" s="294" t="s">
        <v>77</v>
      </c>
      <c r="AY221" s="297" t="s">
        <v>147</v>
      </c>
    </row>
    <row r="222" spans="2:65" s="294" customFormat="1" ht="22.5" customHeight="1" x14ac:dyDescent="0.3">
      <c r="B222" s="287"/>
      <c r="C222" s="288"/>
      <c r="D222" s="288"/>
      <c r="E222" s="289" t="s">
        <v>3</v>
      </c>
      <c r="F222" s="290" t="s">
        <v>1325</v>
      </c>
      <c r="G222" s="291"/>
      <c r="H222" s="291"/>
      <c r="I222" s="291"/>
      <c r="J222" s="288"/>
      <c r="K222" s="292">
        <v>6.0229999999999997</v>
      </c>
      <c r="L222" s="288"/>
      <c r="M222" s="288"/>
      <c r="N222" s="288"/>
      <c r="O222" s="288"/>
      <c r="P222" s="288"/>
      <c r="Q222" s="288"/>
      <c r="R222" s="293"/>
      <c r="T222" s="295"/>
      <c r="U222" s="288"/>
      <c r="V222" s="288"/>
      <c r="W222" s="288"/>
      <c r="X222" s="288"/>
      <c r="Y222" s="288"/>
      <c r="Z222" s="288"/>
      <c r="AA222" s="296"/>
      <c r="AT222" s="297" t="s">
        <v>155</v>
      </c>
      <c r="AU222" s="297" t="s">
        <v>86</v>
      </c>
      <c r="AV222" s="294" t="s">
        <v>86</v>
      </c>
      <c r="AW222" s="294" t="s">
        <v>32</v>
      </c>
      <c r="AX222" s="294" t="s">
        <v>77</v>
      </c>
      <c r="AY222" s="297" t="s">
        <v>147</v>
      </c>
    </row>
    <row r="223" spans="2:65" s="294" customFormat="1" ht="22.5" customHeight="1" x14ac:dyDescent="0.3">
      <c r="B223" s="287"/>
      <c r="C223" s="288"/>
      <c r="D223" s="288"/>
      <c r="E223" s="289" t="s">
        <v>3</v>
      </c>
      <c r="F223" s="290" t="s">
        <v>1326</v>
      </c>
      <c r="G223" s="291"/>
      <c r="H223" s="291"/>
      <c r="I223" s="291"/>
      <c r="J223" s="288"/>
      <c r="K223" s="292">
        <v>19.265999999999998</v>
      </c>
      <c r="L223" s="288"/>
      <c r="M223" s="288"/>
      <c r="N223" s="288"/>
      <c r="O223" s="288"/>
      <c r="P223" s="288"/>
      <c r="Q223" s="288"/>
      <c r="R223" s="293"/>
      <c r="T223" s="295"/>
      <c r="U223" s="288"/>
      <c r="V223" s="288"/>
      <c r="W223" s="288"/>
      <c r="X223" s="288"/>
      <c r="Y223" s="288"/>
      <c r="Z223" s="288"/>
      <c r="AA223" s="296"/>
      <c r="AT223" s="297" t="s">
        <v>155</v>
      </c>
      <c r="AU223" s="297" t="s">
        <v>86</v>
      </c>
      <c r="AV223" s="294" t="s">
        <v>86</v>
      </c>
      <c r="AW223" s="294" t="s">
        <v>32</v>
      </c>
      <c r="AX223" s="294" t="s">
        <v>77</v>
      </c>
      <c r="AY223" s="297" t="s">
        <v>147</v>
      </c>
    </row>
    <row r="224" spans="2:65" s="316" customFormat="1" ht="22.5" customHeight="1" x14ac:dyDescent="0.3">
      <c r="B224" s="309"/>
      <c r="C224" s="310"/>
      <c r="D224" s="310"/>
      <c r="E224" s="311" t="s">
        <v>3</v>
      </c>
      <c r="F224" s="312" t="s">
        <v>1327</v>
      </c>
      <c r="G224" s="313"/>
      <c r="H224" s="313"/>
      <c r="I224" s="313"/>
      <c r="J224" s="310"/>
      <c r="K224" s="314">
        <v>190.74700000000001</v>
      </c>
      <c r="L224" s="310"/>
      <c r="M224" s="310"/>
      <c r="N224" s="310"/>
      <c r="O224" s="310"/>
      <c r="P224" s="310"/>
      <c r="Q224" s="310"/>
      <c r="R224" s="315"/>
      <c r="T224" s="317"/>
      <c r="U224" s="310"/>
      <c r="V224" s="310"/>
      <c r="W224" s="310"/>
      <c r="X224" s="310"/>
      <c r="Y224" s="310"/>
      <c r="Z224" s="310"/>
      <c r="AA224" s="318"/>
      <c r="AT224" s="319" t="s">
        <v>155</v>
      </c>
      <c r="AU224" s="319" t="s">
        <v>86</v>
      </c>
      <c r="AV224" s="316" t="s">
        <v>164</v>
      </c>
      <c r="AW224" s="316" t="s">
        <v>32</v>
      </c>
      <c r="AX224" s="316" t="s">
        <v>77</v>
      </c>
      <c r="AY224" s="319" t="s">
        <v>147</v>
      </c>
    </row>
    <row r="225" spans="2:51" s="283" customFormat="1" ht="31.5" customHeight="1" x14ac:dyDescent="0.3">
      <c r="B225" s="276"/>
      <c r="C225" s="277"/>
      <c r="D225" s="277"/>
      <c r="E225" s="278" t="s">
        <v>3</v>
      </c>
      <c r="F225" s="320" t="s">
        <v>1328</v>
      </c>
      <c r="G225" s="280"/>
      <c r="H225" s="280"/>
      <c r="I225" s="280"/>
      <c r="J225" s="277"/>
      <c r="K225" s="281" t="s">
        <v>3</v>
      </c>
      <c r="L225" s="277"/>
      <c r="M225" s="277"/>
      <c r="N225" s="277"/>
      <c r="O225" s="277"/>
      <c r="P225" s="277"/>
      <c r="Q225" s="277"/>
      <c r="R225" s="282"/>
      <c r="T225" s="284"/>
      <c r="U225" s="277"/>
      <c r="V225" s="277"/>
      <c r="W225" s="277"/>
      <c r="X225" s="277"/>
      <c r="Y225" s="277"/>
      <c r="Z225" s="277"/>
      <c r="AA225" s="285"/>
      <c r="AT225" s="286" t="s">
        <v>155</v>
      </c>
      <c r="AU225" s="286" t="s">
        <v>86</v>
      </c>
      <c r="AV225" s="283" t="s">
        <v>33</v>
      </c>
      <c r="AW225" s="283" t="s">
        <v>32</v>
      </c>
      <c r="AX225" s="283" t="s">
        <v>77</v>
      </c>
      <c r="AY225" s="286" t="s">
        <v>147</v>
      </c>
    </row>
    <row r="226" spans="2:51" s="294" customFormat="1" ht="22.5" customHeight="1" x14ac:dyDescent="0.3">
      <c r="B226" s="287"/>
      <c r="C226" s="288"/>
      <c r="D226" s="288"/>
      <c r="E226" s="289" t="s">
        <v>3</v>
      </c>
      <c r="F226" s="290" t="s">
        <v>1329</v>
      </c>
      <c r="G226" s="291"/>
      <c r="H226" s="291"/>
      <c r="I226" s="291"/>
      <c r="J226" s="288"/>
      <c r="K226" s="292">
        <v>11.154999999999999</v>
      </c>
      <c r="L226" s="288"/>
      <c r="M226" s="288"/>
      <c r="N226" s="288"/>
      <c r="O226" s="288"/>
      <c r="P226" s="288"/>
      <c r="Q226" s="288"/>
      <c r="R226" s="293"/>
      <c r="T226" s="295"/>
      <c r="U226" s="288"/>
      <c r="V226" s="288"/>
      <c r="W226" s="288"/>
      <c r="X226" s="288"/>
      <c r="Y226" s="288"/>
      <c r="Z226" s="288"/>
      <c r="AA226" s="296"/>
      <c r="AT226" s="297" t="s">
        <v>155</v>
      </c>
      <c r="AU226" s="297" t="s">
        <v>86</v>
      </c>
      <c r="AV226" s="294" t="s">
        <v>86</v>
      </c>
      <c r="AW226" s="294" t="s">
        <v>32</v>
      </c>
      <c r="AX226" s="294" t="s">
        <v>77</v>
      </c>
      <c r="AY226" s="297" t="s">
        <v>147</v>
      </c>
    </row>
    <row r="227" spans="2:51" s="294" customFormat="1" ht="22.5" customHeight="1" x14ac:dyDescent="0.3">
      <c r="B227" s="287"/>
      <c r="C227" s="288"/>
      <c r="D227" s="288"/>
      <c r="E227" s="289" t="s">
        <v>3</v>
      </c>
      <c r="F227" s="290" t="s">
        <v>1330</v>
      </c>
      <c r="G227" s="291"/>
      <c r="H227" s="291"/>
      <c r="I227" s="291"/>
      <c r="J227" s="288"/>
      <c r="K227" s="292">
        <v>4.9690000000000003</v>
      </c>
      <c r="L227" s="288"/>
      <c r="M227" s="288"/>
      <c r="N227" s="288"/>
      <c r="O227" s="288"/>
      <c r="P227" s="288"/>
      <c r="Q227" s="288"/>
      <c r="R227" s="293"/>
      <c r="T227" s="295"/>
      <c r="U227" s="288"/>
      <c r="V227" s="288"/>
      <c r="W227" s="288"/>
      <c r="X227" s="288"/>
      <c r="Y227" s="288"/>
      <c r="Z227" s="288"/>
      <c r="AA227" s="296"/>
      <c r="AT227" s="297" t="s">
        <v>155</v>
      </c>
      <c r="AU227" s="297" t="s">
        <v>86</v>
      </c>
      <c r="AV227" s="294" t="s">
        <v>86</v>
      </c>
      <c r="AW227" s="294" t="s">
        <v>32</v>
      </c>
      <c r="AX227" s="294" t="s">
        <v>77</v>
      </c>
      <c r="AY227" s="297" t="s">
        <v>147</v>
      </c>
    </row>
    <row r="228" spans="2:51" s="294" customFormat="1" ht="22.5" customHeight="1" x14ac:dyDescent="0.3">
      <c r="B228" s="287"/>
      <c r="C228" s="288"/>
      <c r="D228" s="288"/>
      <c r="E228" s="289" t="s">
        <v>3</v>
      </c>
      <c r="F228" s="290" t="s">
        <v>1331</v>
      </c>
      <c r="G228" s="291"/>
      <c r="H228" s="291"/>
      <c r="I228" s="291"/>
      <c r="J228" s="288"/>
      <c r="K228" s="292">
        <v>9.6199999999999992</v>
      </c>
      <c r="L228" s="288"/>
      <c r="M228" s="288"/>
      <c r="N228" s="288"/>
      <c r="O228" s="288"/>
      <c r="P228" s="288"/>
      <c r="Q228" s="288"/>
      <c r="R228" s="293"/>
      <c r="T228" s="295"/>
      <c r="U228" s="288"/>
      <c r="V228" s="288"/>
      <c r="W228" s="288"/>
      <c r="X228" s="288"/>
      <c r="Y228" s="288"/>
      <c r="Z228" s="288"/>
      <c r="AA228" s="296"/>
      <c r="AT228" s="297" t="s">
        <v>155</v>
      </c>
      <c r="AU228" s="297" t="s">
        <v>86</v>
      </c>
      <c r="AV228" s="294" t="s">
        <v>86</v>
      </c>
      <c r="AW228" s="294" t="s">
        <v>32</v>
      </c>
      <c r="AX228" s="294" t="s">
        <v>77</v>
      </c>
      <c r="AY228" s="297" t="s">
        <v>147</v>
      </c>
    </row>
    <row r="229" spans="2:51" s="294" customFormat="1" ht="22.5" customHeight="1" x14ac:dyDescent="0.3">
      <c r="B229" s="287"/>
      <c r="C229" s="288"/>
      <c r="D229" s="288"/>
      <c r="E229" s="289" t="s">
        <v>3</v>
      </c>
      <c r="F229" s="290" t="s">
        <v>1332</v>
      </c>
      <c r="G229" s="291"/>
      <c r="H229" s="291"/>
      <c r="I229" s="291"/>
      <c r="J229" s="288"/>
      <c r="K229" s="292">
        <v>20.77</v>
      </c>
      <c r="L229" s="288"/>
      <c r="M229" s="288"/>
      <c r="N229" s="288"/>
      <c r="O229" s="288"/>
      <c r="P229" s="288"/>
      <c r="Q229" s="288"/>
      <c r="R229" s="293"/>
      <c r="T229" s="295"/>
      <c r="U229" s="288"/>
      <c r="V229" s="288"/>
      <c r="W229" s="288"/>
      <c r="X229" s="288"/>
      <c r="Y229" s="288"/>
      <c r="Z229" s="288"/>
      <c r="AA229" s="296"/>
      <c r="AT229" s="297" t="s">
        <v>155</v>
      </c>
      <c r="AU229" s="297" t="s">
        <v>86</v>
      </c>
      <c r="AV229" s="294" t="s">
        <v>86</v>
      </c>
      <c r="AW229" s="294" t="s">
        <v>32</v>
      </c>
      <c r="AX229" s="294" t="s">
        <v>77</v>
      </c>
      <c r="AY229" s="297" t="s">
        <v>147</v>
      </c>
    </row>
    <row r="230" spans="2:51" s="294" customFormat="1" ht="22.5" customHeight="1" x14ac:dyDescent="0.3">
      <c r="B230" s="287"/>
      <c r="C230" s="288"/>
      <c r="D230" s="288"/>
      <c r="E230" s="289" t="s">
        <v>3</v>
      </c>
      <c r="F230" s="290" t="s">
        <v>1333</v>
      </c>
      <c r="G230" s="291"/>
      <c r="H230" s="291"/>
      <c r="I230" s="291"/>
      <c r="J230" s="288"/>
      <c r="K230" s="292">
        <v>13.462</v>
      </c>
      <c r="L230" s="288"/>
      <c r="M230" s="288"/>
      <c r="N230" s="288"/>
      <c r="O230" s="288"/>
      <c r="P230" s="288"/>
      <c r="Q230" s="288"/>
      <c r="R230" s="293"/>
      <c r="T230" s="295"/>
      <c r="U230" s="288"/>
      <c r="V230" s="288"/>
      <c r="W230" s="288"/>
      <c r="X230" s="288"/>
      <c r="Y230" s="288"/>
      <c r="Z230" s="288"/>
      <c r="AA230" s="296"/>
      <c r="AT230" s="297" t="s">
        <v>155</v>
      </c>
      <c r="AU230" s="297" t="s">
        <v>86</v>
      </c>
      <c r="AV230" s="294" t="s">
        <v>86</v>
      </c>
      <c r="AW230" s="294" t="s">
        <v>32</v>
      </c>
      <c r="AX230" s="294" t="s">
        <v>77</v>
      </c>
      <c r="AY230" s="297" t="s">
        <v>147</v>
      </c>
    </row>
    <row r="231" spans="2:51" s="294" customFormat="1" ht="22.5" customHeight="1" x14ac:dyDescent="0.3">
      <c r="B231" s="287"/>
      <c r="C231" s="288"/>
      <c r="D231" s="288"/>
      <c r="E231" s="289" t="s">
        <v>3</v>
      </c>
      <c r="F231" s="290" t="s">
        <v>1334</v>
      </c>
      <c r="G231" s="291"/>
      <c r="H231" s="291"/>
      <c r="I231" s="291"/>
      <c r="J231" s="288"/>
      <c r="K231" s="292">
        <v>14.679</v>
      </c>
      <c r="L231" s="288"/>
      <c r="M231" s="288"/>
      <c r="N231" s="288"/>
      <c r="O231" s="288"/>
      <c r="P231" s="288"/>
      <c r="Q231" s="288"/>
      <c r="R231" s="293"/>
      <c r="T231" s="295"/>
      <c r="U231" s="288"/>
      <c r="V231" s="288"/>
      <c r="W231" s="288"/>
      <c r="X231" s="288"/>
      <c r="Y231" s="288"/>
      <c r="Z231" s="288"/>
      <c r="AA231" s="296"/>
      <c r="AT231" s="297" t="s">
        <v>155</v>
      </c>
      <c r="AU231" s="297" t="s">
        <v>86</v>
      </c>
      <c r="AV231" s="294" t="s">
        <v>86</v>
      </c>
      <c r="AW231" s="294" t="s">
        <v>32</v>
      </c>
      <c r="AX231" s="294" t="s">
        <v>77</v>
      </c>
      <c r="AY231" s="297" t="s">
        <v>147</v>
      </c>
    </row>
    <row r="232" spans="2:51" s="294" customFormat="1" ht="22.5" customHeight="1" x14ac:dyDescent="0.3">
      <c r="B232" s="287"/>
      <c r="C232" s="288"/>
      <c r="D232" s="288"/>
      <c r="E232" s="289" t="s">
        <v>3</v>
      </c>
      <c r="F232" s="290" t="s">
        <v>1335</v>
      </c>
      <c r="G232" s="291"/>
      <c r="H232" s="291"/>
      <c r="I232" s="291"/>
      <c r="J232" s="288"/>
      <c r="K232" s="292">
        <v>6.1879999999999997</v>
      </c>
      <c r="L232" s="288"/>
      <c r="M232" s="288"/>
      <c r="N232" s="288"/>
      <c r="O232" s="288"/>
      <c r="P232" s="288"/>
      <c r="Q232" s="288"/>
      <c r="R232" s="293"/>
      <c r="T232" s="295"/>
      <c r="U232" s="288"/>
      <c r="V232" s="288"/>
      <c r="W232" s="288"/>
      <c r="X232" s="288"/>
      <c r="Y232" s="288"/>
      <c r="Z232" s="288"/>
      <c r="AA232" s="296"/>
      <c r="AT232" s="297" t="s">
        <v>155</v>
      </c>
      <c r="AU232" s="297" t="s">
        <v>86</v>
      </c>
      <c r="AV232" s="294" t="s">
        <v>86</v>
      </c>
      <c r="AW232" s="294" t="s">
        <v>32</v>
      </c>
      <c r="AX232" s="294" t="s">
        <v>77</v>
      </c>
      <c r="AY232" s="297" t="s">
        <v>147</v>
      </c>
    </row>
    <row r="233" spans="2:51" s="294" customFormat="1" ht="22.5" customHeight="1" x14ac:dyDescent="0.3">
      <c r="B233" s="287"/>
      <c r="C233" s="288"/>
      <c r="D233" s="288"/>
      <c r="E233" s="289" t="s">
        <v>3</v>
      </c>
      <c r="F233" s="290" t="s">
        <v>1336</v>
      </c>
      <c r="G233" s="291"/>
      <c r="H233" s="291"/>
      <c r="I233" s="291"/>
      <c r="J233" s="288"/>
      <c r="K233" s="292">
        <v>6.24</v>
      </c>
      <c r="L233" s="288"/>
      <c r="M233" s="288"/>
      <c r="N233" s="288"/>
      <c r="O233" s="288"/>
      <c r="P233" s="288"/>
      <c r="Q233" s="288"/>
      <c r="R233" s="293"/>
      <c r="T233" s="295"/>
      <c r="U233" s="288"/>
      <c r="V233" s="288"/>
      <c r="W233" s="288"/>
      <c r="X233" s="288"/>
      <c r="Y233" s="288"/>
      <c r="Z233" s="288"/>
      <c r="AA233" s="296"/>
      <c r="AT233" s="297" t="s">
        <v>155</v>
      </c>
      <c r="AU233" s="297" t="s">
        <v>86</v>
      </c>
      <c r="AV233" s="294" t="s">
        <v>86</v>
      </c>
      <c r="AW233" s="294" t="s">
        <v>32</v>
      </c>
      <c r="AX233" s="294" t="s">
        <v>77</v>
      </c>
      <c r="AY233" s="297" t="s">
        <v>147</v>
      </c>
    </row>
    <row r="234" spans="2:51" s="294" customFormat="1" ht="22.5" customHeight="1" x14ac:dyDescent="0.3">
      <c r="B234" s="287"/>
      <c r="C234" s="288"/>
      <c r="D234" s="288"/>
      <c r="E234" s="289" t="s">
        <v>3</v>
      </c>
      <c r="F234" s="290" t="s">
        <v>1337</v>
      </c>
      <c r="G234" s="291"/>
      <c r="H234" s="291"/>
      <c r="I234" s="291"/>
      <c r="J234" s="288"/>
      <c r="K234" s="292">
        <v>3.17</v>
      </c>
      <c r="L234" s="288"/>
      <c r="M234" s="288"/>
      <c r="N234" s="288"/>
      <c r="O234" s="288"/>
      <c r="P234" s="288"/>
      <c r="Q234" s="288"/>
      <c r="R234" s="293"/>
      <c r="T234" s="295"/>
      <c r="U234" s="288"/>
      <c r="V234" s="288"/>
      <c r="W234" s="288"/>
      <c r="X234" s="288"/>
      <c r="Y234" s="288"/>
      <c r="Z234" s="288"/>
      <c r="AA234" s="296"/>
      <c r="AT234" s="297" t="s">
        <v>155</v>
      </c>
      <c r="AU234" s="297" t="s">
        <v>86</v>
      </c>
      <c r="AV234" s="294" t="s">
        <v>86</v>
      </c>
      <c r="AW234" s="294" t="s">
        <v>32</v>
      </c>
      <c r="AX234" s="294" t="s">
        <v>77</v>
      </c>
      <c r="AY234" s="297" t="s">
        <v>147</v>
      </c>
    </row>
    <row r="235" spans="2:51" s="294" customFormat="1" ht="22.5" customHeight="1" x14ac:dyDescent="0.3">
      <c r="B235" s="287"/>
      <c r="C235" s="288"/>
      <c r="D235" s="288"/>
      <c r="E235" s="289" t="s">
        <v>3</v>
      </c>
      <c r="F235" s="290" t="s">
        <v>1338</v>
      </c>
      <c r="G235" s="291"/>
      <c r="H235" s="291"/>
      <c r="I235" s="291"/>
      <c r="J235" s="288"/>
      <c r="K235" s="292">
        <v>10.14</v>
      </c>
      <c r="L235" s="288"/>
      <c r="M235" s="288"/>
      <c r="N235" s="288"/>
      <c r="O235" s="288"/>
      <c r="P235" s="288"/>
      <c r="Q235" s="288"/>
      <c r="R235" s="293"/>
      <c r="T235" s="295"/>
      <c r="U235" s="288"/>
      <c r="V235" s="288"/>
      <c r="W235" s="288"/>
      <c r="X235" s="288"/>
      <c r="Y235" s="288"/>
      <c r="Z235" s="288"/>
      <c r="AA235" s="296"/>
      <c r="AT235" s="297" t="s">
        <v>155</v>
      </c>
      <c r="AU235" s="297" t="s">
        <v>86</v>
      </c>
      <c r="AV235" s="294" t="s">
        <v>86</v>
      </c>
      <c r="AW235" s="294" t="s">
        <v>32</v>
      </c>
      <c r="AX235" s="294" t="s">
        <v>77</v>
      </c>
      <c r="AY235" s="297" t="s">
        <v>147</v>
      </c>
    </row>
    <row r="236" spans="2:51" s="316" customFormat="1" ht="22.5" customHeight="1" x14ac:dyDescent="0.3">
      <c r="B236" s="309"/>
      <c r="C236" s="310"/>
      <c r="D236" s="310"/>
      <c r="E236" s="311" t="s">
        <v>3</v>
      </c>
      <c r="F236" s="312" t="s">
        <v>1339</v>
      </c>
      <c r="G236" s="313"/>
      <c r="H236" s="313"/>
      <c r="I236" s="313"/>
      <c r="J236" s="310"/>
      <c r="K236" s="314">
        <v>100.393</v>
      </c>
      <c r="L236" s="310"/>
      <c r="M236" s="310"/>
      <c r="N236" s="310"/>
      <c r="O236" s="310"/>
      <c r="P236" s="310"/>
      <c r="Q236" s="310"/>
      <c r="R236" s="315"/>
      <c r="T236" s="317"/>
      <c r="U236" s="310"/>
      <c r="V236" s="310"/>
      <c r="W236" s="310"/>
      <c r="X236" s="310"/>
      <c r="Y236" s="310"/>
      <c r="Z236" s="310"/>
      <c r="AA236" s="318"/>
      <c r="AT236" s="319" t="s">
        <v>155</v>
      </c>
      <c r="AU236" s="319" t="s">
        <v>86</v>
      </c>
      <c r="AV236" s="316" t="s">
        <v>164</v>
      </c>
      <c r="AW236" s="316" t="s">
        <v>32</v>
      </c>
      <c r="AX236" s="316" t="s">
        <v>77</v>
      </c>
      <c r="AY236" s="319" t="s">
        <v>147</v>
      </c>
    </row>
    <row r="237" spans="2:51" s="283" customFormat="1" ht="22.5" customHeight="1" x14ac:dyDescent="0.3">
      <c r="B237" s="276"/>
      <c r="C237" s="277"/>
      <c r="D237" s="277"/>
      <c r="E237" s="278" t="s">
        <v>3</v>
      </c>
      <c r="F237" s="320" t="s">
        <v>1340</v>
      </c>
      <c r="G237" s="280"/>
      <c r="H237" s="280"/>
      <c r="I237" s="280"/>
      <c r="J237" s="277"/>
      <c r="K237" s="281" t="s">
        <v>3</v>
      </c>
      <c r="L237" s="277"/>
      <c r="M237" s="277"/>
      <c r="N237" s="277"/>
      <c r="O237" s="277"/>
      <c r="P237" s="277"/>
      <c r="Q237" s="277"/>
      <c r="R237" s="282"/>
      <c r="T237" s="284"/>
      <c r="U237" s="277"/>
      <c r="V237" s="277"/>
      <c r="W237" s="277"/>
      <c r="X237" s="277"/>
      <c r="Y237" s="277"/>
      <c r="Z237" s="277"/>
      <c r="AA237" s="285"/>
      <c r="AT237" s="286" t="s">
        <v>155</v>
      </c>
      <c r="AU237" s="286" t="s">
        <v>86</v>
      </c>
      <c r="AV237" s="283" t="s">
        <v>33</v>
      </c>
      <c r="AW237" s="283" t="s">
        <v>32</v>
      </c>
      <c r="AX237" s="283" t="s">
        <v>77</v>
      </c>
      <c r="AY237" s="286" t="s">
        <v>147</v>
      </c>
    </row>
    <row r="238" spans="2:51" s="294" customFormat="1" ht="31.5" customHeight="1" x14ac:dyDescent="0.3">
      <c r="B238" s="287"/>
      <c r="C238" s="288"/>
      <c r="D238" s="288"/>
      <c r="E238" s="289" t="s">
        <v>3</v>
      </c>
      <c r="F238" s="290" t="s">
        <v>1341</v>
      </c>
      <c r="G238" s="291"/>
      <c r="H238" s="291"/>
      <c r="I238" s="291"/>
      <c r="J238" s="288"/>
      <c r="K238" s="292">
        <v>11.401999999999999</v>
      </c>
      <c r="L238" s="288"/>
      <c r="M238" s="288"/>
      <c r="N238" s="288"/>
      <c r="O238" s="288"/>
      <c r="P238" s="288"/>
      <c r="Q238" s="288"/>
      <c r="R238" s="293"/>
      <c r="T238" s="295"/>
      <c r="U238" s="288"/>
      <c r="V238" s="288"/>
      <c r="W238" s="288"/>
      <c r="X238" s="288"/>
      <c r="Y238" s="288"/>
      <c r="Z238" s="288"/>
      <c r="AA238" s="296"/>
      <c r="AT238" s="297" t="s">
        <v>155</v>
      </c>
      <c r="AU238" s="297" t="s">
        <v>86</v>
      </c>
      <c r="AV238" s="294" t="s">
        <v>86</v>
      </c>
      <c r="AW238" s="294" t="s">
        <v>32</v>
      </c>
      <c r="AX238" s="294" t="s">
        <v>77</v>
      </c>
      <c r="AY238" s="297" t="s">
        <v>147</v>
      </c>
    </row>
    <row r="239" spans="2:51" s="294" customFormat="1" ht="22.5" customHeight="1" x14ac:dyDescent="0.3">
      <c r="B239" s="287"/>
      <c r="C239" s="288"/>
      <c r="D239" s="288"/>
      <c r="E239" s="289" t="s">
        <v>3</v>
      </c>
      <c r="F239" s="290" t="s">
        <v>1342</v>
      </c>
      <c r="G239" s="291"/>
      <c r="H239" s="291"/>
      <c r="I239" s="291"/>
      <c r="J239" s="288"/>
      <c r="K239" s="292">
        <v>4.1040000000000001</v>
      </c>
      <c r="L239" s="288"/>
      <c r="M239" s="288"/>
      <c r="N239" s="288"/>
      <c r="O239" s="288"/>
      <c r="P239" s="288"/>
      <c r="Q239" s="288"/>
      <c r="R239" s="293"/>
      <c r="T239" s="295"/>
      <c r="U239" s="288"/>
      <c r="V239" s="288"/>
      <c r="W239" s="288"/>
      <c r="X239" s="288"/>
      <c r="Y239" s="288"/>
      <c r="Z239" s="288"/>
      <c r="AA239" s="296"/>
      <c r="AT239" s="297" t="s">
        <v>155</v>
      </c>
      <c r="AU239" s="297" t="s">
        <v>86</v>
      </c>
      <c r="AV239" s="294" t="s">
        <v>86</v>
      </c>
      <c r="AW239" s="294" t="s">
        <v>32</v>
      </c>
      <c r="AX239" s="294" t="s">
        <v>77</v>
      </c>
      <c r="AY239" s="297" t="s">
        <v>147</v>
      </c>
    </row>
    <row r="240" spans="2:51" s="294" customFormat="1" ht="22.5" customHeight="1" x14ac:dyDescent="0.3">
      <c r="B240" s="287"/>
      <c r="C240" s="288"/>
      <c r="D240" s="288"/>
      <c r="E240" s="289" t="s">
        <v>3</v>
      </c>
      <c r="F240" s="290" t="s">
        <v>1319</v>
      </c>
      <c r="G240" s="291"/>
      <c r="H240" s="291"/>
      <c r="I240" s="291"/>
      <c r="J240" s="288"/>
      <c r="K240" s="292">
        <v>18.277999999999999</v>
      </c>
      <c r="L240" s="288"/>
      <c r="M240" s="288"/>
      <c r="N240" s="288"/>
      <c r="O240" s="288"/>
      <c r="P240" s="288"/>
      <c r="Q240" s="288"/>
      <c r="R240" s="293"/>
      <c r="T240" s="295"/>
      <c r="U240" s="288"/>
      <c r="V240" s="288"/>
      <c r="W240" s="288"/>
      <c r="X240" s="288"/>
      <c r="Y240" s="288"/>
      <c r="Z240" s="288"/>
      <c r="AA240" s="296"/>
      <c r="AT240" s="297" t="s">
        <v>155</v>
      </c>
      <c r="AU240" s="297" t="s">
        <v>86</v>
      </c>
      <c r="AV240" s="294" t="s">
        <v>86</v>
      </c>
      <c r="AW240" s="294" t="s">
        <v>32</v>
      </c>
      <c r="AX240" s="294" t="s">
        <v>77</v>
      </c>
      <c r="AY240" s="297" t="s">
        <v>147</v>
      </c>
    </row>
    <row r="241" spans="2:65" s="294" customFormat="1" ht="31.5" customHeight="1" x14ac:dyDescent="0.3">
      <c r="B241" s="287"/>
      <c r="C241" s="288"/>
      <c r="D241" s="288"/>
      <c r="E241" s="289" t="s">
        <v>3</v>
      </c>
      <c r="F241" s="290" t="s">
        <v>1343</v>
      </c>
      <c r="G241" s="291"/>
      <c r="H241" s="291"/>
      <c r="I241" s="291"/>
      <c r="J241" s="288"/>
      <c r="K241" s="292">
        <v>21.111000000000001</v>
      </c>
      <c r="L241" s="288"/>
      <c r="M241" s="288"/>
      <c r="N241" s="288"/>
      <c r="O241" s="288"/>
      <c r="P241" s="288"/>
      <c r="Q241" s="288"/>
      <c r="R241" s="293"/>
      <c r="T241" s="295"/>
      <c r="U241" s="288"/>
      <c r="V241" s="288"/>
      <c r="W241" s="288"/>
      <c r="X241" s="288"/>
      <c r="Y241" s="288"/>
      <c r="Z241" s="288"/>
      <c r="AA241" s="296"/>
      <c r="AT241" s="297" t="s">
        <v>155</v>
      </c>
      <c r="AU241" s="297" t="s">
        <v>86</v>
      </c>
      <c r="AV241" s="294" t="s">
        <v>86</v>
      </c>
      <c r="AW241" s="294" t="s">
        <v>32</v>
      </c>
      <c r="AX241" s="294" t="s">
        <v>77</v>
      </c>
      <c r="AY241" s="297" t="s">
        <v>147</v>
      </c>
    </row>
    <row r="242" spans="2:65" s="316" customFormat="1" ht="22.5" customHeight="1" x14ac:dyDescent="0.3">
      <c r="B242" s="309"/>
      <c r="C242" s="310"/>
      <c r="D242" s="310"/>
      <c r="E242" s="311" t="s">
        <v>3</v>
      </c>
      <c r="F242" s="312" t="s">
        <v>1344</v>
      </c>
      <c r="G242" s="313"/>
      <c r="H242" s="313"/>
      <c r="I242" s="313"/>
      <c r="J242" s="310"/>
      <c r="K242" s="314">
        <v>54.895000000000003</v>
      </c>
      <c r="L242" s="310"/>
      <c r="M242" s="310"/>
      <c r="N242" s="310"/>
      <c r="O242" s="310"/>
      <c r="P242" s="310"/>
      <c r="Q242" s="310"/>
      <c r="R242" s="315"/>
      <c r="T242" s="317"/>
      <c r="U242" s="310"/>
      <c r="V242" s="310"/>
      <c r="W242" s="310"/>
      <c r="X242" s="310"/>
      <c r="Y242" s="310"/>
      <c r="Z242" s="310"/>
      <c r="AA242" s="318"/>
      <c r="AT242" s="319" t="s">
        <v>155</v>
      </c>
      <c r="AU242" s="319" t="s">
        <v>86</v>
      </c>
      <c r="AV242" s="316" t="s">
        <v>164</v>
      </c>
      <c r="AW242" s="316" t="s">
        <v>32</v>
      </c>
      <c r="AX242" s="316" t="s">
        <v>77</v>
      </c>
      <c r="AY242" s="319" t="s">
        <v>147</v>
      </c>
    </row>
    <row r="243" spans="2:65" s="305" customFormat="1" ht="22.5" customHeight="1" x14ac:dyDescent="0.3">
      <c r="B243" s="298"/>
      <c r="C243" s="299"/>
      <c r="D243" s="299"/>
      <c r="E243" s="300" t="s">
        <v>3</v>
      </c>
      <c r="F243" s="301" t="s">
        <v>157</v>
      </c>
      <c r="G243" s="302"/>
      <c r="H243" s="302"/>
      <c r="I243" s="302"/>
      <c r="J243" s="299"/>
      <c r="K243" s="303">
        <v>346.03500000000003</v>
      </c>
      <c r="L243" s="299"/>
      <c r="M243" s="299"/>
      <c r="N243" s="299"/>
      <c r="O243" s="299"/>
      <c r="P243" s="299"/>
      <c r="Q243" s="299"/>
      <c r="R243" s="304"/>
      <c r="T243" s="306"/>
      <c r="U243" s="299"/>
      <c r="V243" s="299"/>
      <c r="W243" s="299"/>
      <c r="X243" s="299"/>
      <c r="Y243" s="299"/>
      <c r="Z243" s="299"/>
      <c r="AA243" s="307"/>
      <c r="AT243" s="308" t="s">
        <v>155</v>
      </c>
      <c r="AU243" s="308" t="s">
        <v>86</v>
      </c>
      <c r="AV243" s="305" t="s">
        <v>152</v>
      </c>
      <c r="AW243" s="305" t="s">
        <v>32</v>
      </c>
      <c r="AX243" s="305" t="s">
        <v>33</v>
      </c>
      <c r="AY243" s="308" t="s">
        <v>147</v>
      </c>
    </row>
    <row r="244" spans="2:65" s="162" customFormat="1" ht="44.25" customHeight="1" x14ac:dyDescent="0.3">
      <c r="B244" s="163"/>
      <c r="C244" s="322" t="s">
        <v>415</v>
      </c>
      <c r="D244" s="322" t="s">
        <v>217</v>
      </c>
      <c r="E244" s="323" t="s">
        <v>808</v>
      </c>
      <c r="F244" s="324" t="s">
        <v>809</v>
      </c>
      <c r="G244" s="325"/>
      <c r="H244" s="325"/>
      <c r="I244" s="325"/>
      <c r="J244" s="326" t="s">
        <v>151</v>
      </c>
      <c r="K244" s="327">
        <v>415.24200000000002</v>
      </c>
      <c r="L244" s="341"/>
      <c r="M244" s="342"/>
      <c r="N244" s="328">
        <f>ROUND(L244*K244,2)</f>
        <v>0</v>
      </c>
      <c r="O244" s="267"/>
      <c r="P244" s="267"/>
      <c r="Q244" s="267"/>
      <c r="R244" s="168"/>
      <c r="T244" s="271" t="s">
        <v>3</v>
      </c>
      <c r="U244" s="272" t="s">
        <v>42</v>
      </c>
      <c r="V244" s="273">
        <v>0</v>
      </c>
      <c r="W244" s="273">
        <f>V244*K244</f>
        <v>0</v>
      </c>
      <c r="X244" s="273">
        <v>3.0000000000000001E-3</v>
      </c>
      <c r="Y244" s="273">
        <f>X244*K244</f>
        <v>1.2457260000000001</v>
      </c>
      <c r="Z244" s="273">
        <v>0</v>
      </c>
      <c r="AA244" s="274">
        <f>Z244*K244</f>
        <v>0</v>
      </c>
      <c r="AR244" s="150" t="s">
        <v>449</v>
      </c>
      <c r="AT244" s="150" t="s">
        <v>217</v>
      </c>
      <c r="AU244" s="150" t="s">
        <v>86</v>
      </c>
      <c r="AY244" s="150" t="s">
        <v>147</v>
      </c>
      <c r="BE244" s="275">
        <f>IF(U244="základní",N244,0)</f>
        <v>0</v>
      </c>
      <c r="BF244" s="275">
        <f>IF(U244="snížená",N244,0)</f>
        <v>0</v>
      </c>
      <c r="BG244" s="275">
        <f>IF(U244="zákl. přenesená",N244,0)</f>
        <v>0</v>
      </c>
      <c r="BH244" s="275">
        <f>IF(U244="sníž. přenesená",N244,0)</f>
        <v>0</v>
      </c>
      <c r="BI244" s="275">
        <f>IF(U244="nulová",N244,0)</f>
        <v>0</v>
      </c>
      <c r="BJ244" s="150" t="s">
        <v>33</v>
      </c>
      <c r="BK244" s="275">
        <f>ROUND(L244*K244,2)</f>
        <v>0</v>
      </c>
      <c r="BL244" s="150" t="s">
        <v>232</v>
      </c>
      <c r="BM244" s="150" t="s">
        <v>1345</v>
      </c>
    </row>
    <row r="245" spans="2:65" s="162" customFormat="1" ht="31.5" customHeight="1" x14ac:dyDescent="0.3">
      <c r="B245" s="163"/>
      <c r="C245" s="264" t="s">
        <v>430</v>
      </c>
      <c r="D245" s="264" t="s">
        <v>148</v>
      </c>
      <c r="E245" s="265" t="s">
        <v>828</v>
      </c>
      <c r="F245" s="266" t="s">
        <v>829</v>
      </c>
      <c r="G245" s="267"/>
      <c r="H245" s="267"/>
      <c r="I245" s="267"/>
      <c r="J245" s="268" t="s">
        <v>151</v>
      </c>
      <c r="K245" s="269">
        <v>346.03500000000003</v>
      </c>
      <c r="L245" s="339"/>
      <c r="M245" s="340"/>
      <c r="N245" s="270">
        <f>ROUND(L245*K245,2)</f>
        <v>0</v>
      </c>
      <c r="O245" s="267"/>
      <c r="P245" s="267"/>
      <c r="Q245" s="267"/>
      <c r="R245" s="168"/>
      <c r="T245" s="271" t="s">
        <v>3</v>
      </c>
      <c r="U245" s="272" t="s">
        <v>42</v>
      </c>
      <c r="V245" s="273">
        <v>0.25700000000000001</v>
      </c>
      <c r="W245" s="273">
        <f>V245*K245</f>
        <v>88.93099500000001</v>
      </c>
      <c r="X245" s="273">
        <v>9.3999999999999997E-4</v>
      </c>
      <c r="Y245" s="273">
        <f>X245*K245</f>
        <v>0.32527290000000003</v>
      </c>
      <c r="Z245" s="273">
        <v>0</v>
      </c>
      <c r="AA245" s="274">
        <f>Z245*K245</f>
        <v>0</v>
      </c>
      <c r="AR245" s="150" t="s">
        <v>232</v>
      </c>
      <c r="AT245" s="150" t="s">
        <v>148</v>
      </c>
      <c r="AU245" s="150" t="s">
        <v>86</v>
      </c>
      <c r="AY245" s="150" t="s">
        <v>147</v>
      </c>
      <c r="BE245" s="275">
        <f>IF(U245="základní",N245,0)</f>
        <v>0</v>
      </c>
      <c r="BF245" s="275">
        <f>IF(U245="snížená",N245,0)</f>
        <v>0</v>
      </c>
      <c r="BG245" s="275">
        <f>IF(U245="zákl. přenesená",N245,0)</f>
        <v>0</v>
      </c>
      <c r="BH245" s="275">
        <f>IF(U245="sníž. přenesená",N245,0)</f>
        <v>0</v>
      </c>
      <c r="BI245" s="275">
        <f>IF(U245="nulová",N245,0)</f>
        <v>0</v>
      </c>
      <c r="BJ245" s="150" t="s">
        <v>33</v>
      </c>
      <c r="BK245" s="275">
        <f>ROUND(L245*K245,2)</f>
        <v>0</v>
      </c>
      <c r="BL245" s="150" t="s">
        <v>232</v>
      </c>
      <c r="BM245" s="150" t="s">
        <v>1346</v>
      </c>
    </row>
    <row r="246" spans="2:65" s="283" customFormat="1" ht="31.5" customHeight="1" x14ac:dyDescent="0.3">
      <c r="B246" s="276"/>
      <c r="C246" s="277"/>
      <c r="D246" s="277"/>
      <c r="E246" s="278" t="s">
        <v>3</v>
      </c>
      <c r="F246" s="279" t="s">
        <v>1316</v>
      </c>
      <c r="G246" s="280"/>
      <c r="H246" s="280"/>
      <c r="I246" s="280"/>
      <c r="J246" s="277"/>
      <c r="K246" s="281" t="s">
        <v>3</v>
      </c>
      <c r="L246" s="277"/>
      <c r="M246" s="277"/>
      <c r="N246" s="277"/>
      <c r="O246" s="277"/>
      <c r="P246" s="277"/>
      <c r="Q246" s="277"/>
      <c r="R246" s="282"/>
      <c r="T246" s="284"/>
      <c r="U246" s="277"/>
      <c r="V246" s="277"/>
      <c r="W246" s="277"/>
      <c r="X246" s="277"/>
      <c r="Y246" s="277"/>
      <c r="Z246" s="277"/>
      <c r="AA246" s="285"/>
      <c r="AT246" s="286" t="s">
        <v>155</v>
      </c>
      <c r="AU246" s="286" t="s">
        <v>86</v>
      </c>
      <c r="AV246" s="283" t="s">
        <v>33</v>
      </c>
      <c r="AW246" s="283" t="s">
        <v>32</v>
      </c>
      <c r="AX246" s="283" t="s">
        <v>77</v>
      </c>
      <c r="AY246" s="286" t="s">
        <v>147</v>
      </c>
    </row>
    <row r="247" spans="2:65" s="294" customFormat="1" ht="22.5" customHeight="1" x14ac:dyDescent="0.3">
      <c r="B247" s="287"/>
      <c r="C247" s="288"/>
      <c r="D247" s="288"/>
      <c r="E247" s="289" t="s">
        <v>3</v>
      </c>
      <c r="F247" s="290" t="s">
        <v>1317</v>
      </c>
      <c r="G247" s="291"/>
      <c r="H247" s="291"/>
      <c r="I247" s="291"/>
      <c r="J247" s="288"/>
      <c r="K247" s="292">
        <v>21.195</v>
      </c>
      <c r="L247" s="288"/>
      <c r="M247" s="288"/>
      <c r="N247" s="288"/>
      <c r="O247" s="288"/>
      <c r="P247" s="288"/>
      <c r="Q247" s="288"/>
      <c r="R247" s="293"/>
      <c r="T247" s="295"/>
      <c r="U247" s="288"/>
      <c r="V247" s="288"/>
      <c r="W247" s="288"/>
      <c r="X247" s="288"/>
      <c r="Y247" s="288"/>
      <c r="Z247" s="288"/>
      <c r="AA247" s="296"/>
      <c r="AT247" s="297" t="s">
        <v>155</v>
      </c>
      <c r="AU247" s="297" t="s">
        <v>86</v>
      </c>
      <c r="AV247" s="294" t="s">
        <v>86</v>
      </c>
      <c r="AW247" s="294" t="s">
        <v>32</v>
      </c>
      <c r="AX247" s="294" t="s">
        <v>77</v>
      </c>
      <c r="AY247" s="297" t="s">
        <v>147</v>
      </c>
    </row>
    <row r="248" spans="2:65" s="294" customFormat="1" ht="22.5" customHeight="1" x14ac:dyDescent="0.3">
      <c r="B248" s="287"/>
      <c r="C248" s="288"/>
      <c r="D248" s="288"/>
      <c r="E248" s="289" t="s">
        <v>3</v>
      </c>
      <c r="F248" s="290" t="s">
        <v>1318</v>
      </c>
      <c r="G248" s="291"/>
      <c r="H248" s="291"/>
      <c r="I248" s="291"/>
      <c r="J248" s="288"/>
      <c r="K248" s="292">
        <v>9.4410000000000007</v>
      </c>
      <c r="L248" s="288"/>
      <c r="M248" s="288"/>
      <c r="N248" s="288"/>
      <c r="O248" s="288"/>
      <c r="P248" s="288"/>
      <c r="Q248" s="288"/>
      <c r="R248" s="293"/>
      <c r="T248" s="295"/>
      <c r="U248" s="288"/>
      <c r="V248" s="288"/>
      <c r="W248" s="288"/>
      <c r="X248" s="288"/>
      <c r="Y248" s="288"/>
      <c r="Z248" s="288"/>
      <c r="AA248" s="296"/>
      <c r="AT248" s="297" t="s">
        <v>155</v>
      </c>
      <c r="AU248" s="297" t="s">
        <v>86</v>
      </c>
      <c r="AV248" s="294" t="s">
        <v>86</v>
      </c>
      <c r="AW248" s="294" t="s">
        <v>32</v>
      </c>
      <c r="AX248" s="294" t="s">
        <v>77</v>
      </c>
      <c r="AY248" s="297" t="s">
        <v>147</v>
      </c>
    </row>
    <row r="249" spans="2:65" s="294" customFormat="1" ht="22.5" customHeight="1" x14ac:dyDescent="0.3">
      <c r="B249" s="287"/>
      <c r="C249" s="288"/>
      <c r="D249" s="288"/>
      <c r="E249" s="289" t="s">
        <v>3</v>
      </c>
      <c r="F249" s="290" t="s">
        <v>1319</v>
      </c>
      <c r="G249" s="291"/>
      <c r="H249" s="291"/>
      <c r="I249" s="291"/>
      <c r="J249" s="288"/>
      <c r="K249" s="292">
        <v>18.277999999999999</v>
      </c>
      <c r="L249" s="288"/>
      <c r="M249" s="288"/>
      <c r="N249" s="288"/>
      <c r="O249" s="288"/>
      <c r="P249" s="288"/>
      <c r="Q249" s="288"/>
      <c r="R249" s="293"/>
      <c r="T249" s="295"/>
      <c r="U249" s="288"/>
      <c r="V249" s="288"/>
      <c r="W249" s="288"/>
      <c r="X249" s="288"/>
      <c r="Y249" s="288"/>
      <c r="Z249" s="288"/>
      <c r="AA249" s="296"/>
      <c r="AT249" s="297" t="s">
        <v>155</v>
      </c>
      <c r="AU249" s="297" t="s">
        <v>86</v>
      </c>
      <c r="AV249" s="294" t="s">
        <v>86</v>
      </c>
      <c r="AW249" s="294" t="s">
        <v>32</v>
      </c>
      <c r="AX249" s="294" t="s">
        <v>77</v>
      </c>
      <c r="AY249" s="297" t="s">
        <v>147</v>
      </c>
    </row>
    <row r="250" spans="2:65" s="294" customFormat="1" ht="22.5" customHeight="1" x14ac:dyDescent="0.3">
      <c r="B250" s="287"/>
      <c r="C250" s="288"/>
      <c r="D250" s="288"/>
      <c r="E250" s="289" t="s">
        <v>3</v>
      </c>
      <c r="F250" s="290" t="s">
        <v>1320</v>
      </c>
      <c r="G250" s="291"/>
      <c r="H250" s="291"/>
      <c r="I250" s="291"/>
      <c r="J250" s="288"/>
      <c r="K250" s="292">
        <v>39.463000000000001</v>
      </c>
      <c r="L250" s="288"/>
      <c r="M250" s="288"/>
      <c r="N250" s="288"/>
      <c r="O250" s="288"/>
      <c r="P250" s="288"/>
      <c r="Q250" s="288"/>
      <c r="R250" s="293"/>
      <c r="T250" s="295"/>
      <c r="U250" s="288"/>
      <c r="V250" s="288"/>
      <c r="W250" s="288"/>
      <c r="X250" s="288"/>
      <c r="Y250" s="288"/>
      <c r="Z250" s="288"/>
      <c r="AA250" s="296"/>
      <c r="AT250" s="297" t="s">
        <v>155</v>
      </c>
      <c r="AU250" s="297" t="s">
        <v>86</v>
      </c>
      <c r="AV250" s="294" t="s">
        <v>86</v>
      </c>
      <c r="AW250" s="294" t="s">
        <v>32</v>
      </c>
      <c r="AX250" s="294" t="s">
        <v>77</v>
      </c>
      <c r="AY250" s="297" t="s">
        <v>147</v>
      </c>
    </row>
    <row r="251" spans="2:65" s="294" customFormat="1" ht="22.5" customHeight="1" x14ac:dyDescent="0.3">
      <c r="B251" s="287"/>
      <c r="C251" s="288"/>
      <c r="D251" s="288"/>
      <c r="E251" s="289" t="s">
        <v>3</v>
      </c>
      <c r="F251" s="290" t="s">
        <v>1321</v>
      </c>
      <c r="G251" s="291"/>
      <c r="H251" s="291"/>
      <c r="I251" s="291"/>
      <c r="J251" s="288"/>
      <c r="K251" s="292">
        <v>25.577999999999999</v>
      </c>
      <c r="L251" s="288"/>
      <c r="M251" s="288"/>
      <c r="N251" s="288"/>
      <c r="O251" s="288"/>
      <c r="P251" s="288"/>
      <c r="Q251" s="288"/>
      <c r="R251" s="293"/>
      <c r="T251" s="295"/>
      <c r="U251" s="288"/>
      <c r="V251" s="288"/>
      <c r="W251" s="288"/>
      <c r="X251" s="288"/>
      <c r="Y251" s="288"/>
      <c r="Z251" s="288"/>
      <c r="AA251" s="296"/>
      <c r="AT251" s="297" t="s">
        <v>155</v>
      </c>
      <c r="AU251" s="297" t="s">
        <v>86</v>
      </c>
      <c r="AV251" s="294" t="s">
        <v>86</v>
      </c>
      <c r="AW251" s="294" t="s">
        <v>32</v>
      </c>
      <c r="AX251" s="294" t="s">
        <v>77</v>
      </c>
      <c r="AY251" s="297" t="s">
        <v>147</v>
      </c>
    </row>
    <row r="252" spans="2:65" s="294" customFormat="1" ht="22.5" customHeight="1" x14ac:dyDescent="0.3">
      <c r="B252" s="287"/>
      <c r="C252" s="288"/>
      <c r="D252" s="288"/>
      <c r="E252" s="289" t="s">
        <v>3</v>
      </c>
      <c r="F252" s="290" t="s">
        <v>1322</v>
      </c>
      <c r="G252" s="291"/>
      <c r="H252" s="291"/>
      <c r="I252" s="291"/>
      <c r="J252" s="288"/>
      <c r="K252" s="292">
        <v>27.89</v>
      </c>
      <c r="L252" s="288"/>
      <c r="M252" s="288"/>
      <c r="N252" s="288"/>
      <c r="O252" s="288"/>
      <c r="P252" s="288"/>
      <c r="Q252" s="288"/>
      <c r="R252" s="293"/>
      <c r="T252" s="295"/>
      <c r="U252" s="288"/>
      <c r="V252" s="288"/>
      <c r="W252" s="288"/>
      <c r="X252" s="288"/>
      <c r="Y252" s="288"/>
      <c r="Z252" s="288"/>
      <c r="AA252" s="296"/>
      <c r="AT252" s="297" t="s">
        <v>155</v>
      </c>
      <c r="AU252" s="297" t="s">
        <v>86</v>
      </c>
      <c r="AV252" s="294" t="s">
        <v>86</v>
      </c>
      <c r="AW252" s="294" t="s">
        <v>32</v>
      </c>
      <c r="AX252" s="294" t="s">
        <v>77</v>
      </c>
      <c r="AY252" s="297" t="s">
        <v>147</v>
      </c>
    </row>
    <row r="253" spans="2:65" s="294" customFormat="1" ht="22.5" customHeight="1" x14ac:dyDescent="0.3">
      <c r="B253" s="287"/>
      <c r="C253" s="288"/>
      <c r="D253" s="288"/>
      <c r="E253" s="289" t="s">
        <v>3</v>
      </c>
      <c r="F253" s="290" t="s">
        <v>1323</v>
      </c>
      <c r="G253" s="291"/>
      <c r="H253" s="291"/>
      <c r="I253" s="291"/>
      <c r="J253" s="288"/>
      <c r="K253" s="292">
        <v>11.757</v>
      </c>
      <c r="L253" s="288"/>
      <c r="M253" s="288"/>
      <c r="N253" s="288"/>
      <c r="O253" s="288"/>
      <c r="P253" s="288"/>
      <c r="Q253" s="288"/>
      <c r="R253" s="293"/>
      <c r="T253" s="295"/>
      <c r="U253" s="288"/>
      <c r="V253" s="288"/>
      <c r="W253" s="288"/>
      <c r="X253" s="288"/>
      <c r="Y253" s="288"/>
      <c r="Z253" s="288"/>
      <c r="AA253" s="296"/>
      <c r="AT253" s="297" t="s">
        <v>155</v>
      </c>
      <c r="AU253" s="297" t="s">
        <v>86</v>
      </c>
      <c r="AV253" s="294" t="s">
        <v>86</v>
      </c>
      <c r="AW253" s="294" t="s">
        <v>32</v>
      </c>
      <c r="AX253" s="294" t="s">
        <v>77</v>
      </c>
      <c r="AY253" s="297" t="s">
        <v>147</v>
      </c>
    </row>
    <row r="254" spans="2:65" s="294" customFormat="1" ht="22.5" customHeight="1" x14ac:dyDescent="0.3">
      <c r="B254" s="287"/>
      <c r="C254" s="288"/>
      <c r="D254" s="288"/>
      <c r="E254" s="289" t="s">
        <v>3</v>
      </c>
      <c r="F254" s="290" t="s">
        <v>1324</v>
      </c>
      <c r="G254" s="291"/>
      <c r="H254" s="291"/>
      <c r="I254" s="291"/>
      <c r="J254" s="288"/>
      <c r="K254" s="292">
        <v>11.856</v>
      </c>
      <c r="L254" s="288"/>
      <c r="M254" s="288"/>
      <c r="N254" s="288"/>
      <c r="O254" s="288"/>
      <c r="P254" s="288"/>
      <c r="Q254" s="288"/>
      <c r="R254" s="293"/>
      <c r="T254" s="295"/>
      <c r="U254" s="288"/>
      <c r="V254" s="288"/>
      <c r="W254" s="288"/>
      <c r="X254" s="288"/>
      <c r="Y254" s="288"/>
      <c r="Z254" s="288"/>
      <c r="AA254" s="296"/>
      <c r="AT254" s="297" t="s">
        <v>155</v>
      </c>
      <c r="AU254" s="297" t="s">
        <v>86</v>
      </c>
      <c r="AV254" s="294" t="s">
        <v>86</v>
      </c>
      <c r="AW254" s="294" t="s">
        <v>32</v>
      </c>
      <c r="AX254" s="294" t="s">
        <v>77</v>
      </c>
      <c r="AY254" s="297" t="s">
        <v>147</v>
      </c>
    </row>
    <row r="255" spans="2:65" s="294" customFormat="1" ht="22.5" customHeight="1" x14ac:dyDescent="0.3">
      <c r="B255" s="287"/>
      <c r="C255" s="288"/>
      <c r="D255" s="288"/>
      <c r="E255" s="289" t="s">
        <v>3</v>
      </c>
      <c r="F255" s="290" t="s">
        <v>1325</v>
      </c>
      <c r="G255" s="291"/>
      <c r="H255" s="291"/>
      <c r="I255" s="291"/>
      <c r="J255" s="288"/>
      <c r="K255" s="292">
        <v>6.0229999999999997</v>
      </c>
      <c r="L255" s="288"/>
      <c r="M255" s="288"/>
      <c r="N255" s="288"/>
      <c r="O255" s="288"/>
      <c r="P255" s="288"/>
      <c r="Q255" s="288"/>
      <c r="R255" s="293"/>
      <c r="T255" s="295"/>
      <c r="U255" s="288"/>
      <c r="V255" s="288"/>
      <c r="W255" s="288"/>
      <c r="X255" s="288"/>
      <c r="Y255" s="288"/>
      <c r="Z255" s="288"/>
      <c r="AA255" s="296"/>
      <c r="AT255" s="297" t="s">
        <v>155</v>
      </c>
      <c r="AU255" s="297" t="s">
        <v>86</v>
      </c>
      <c r="AV255" s="294" t="s">
        <v>86</v>
      </c>
      <c r="AW255" s="294" t="s">
        <v>32</v>
      </c>
      <c r="AX255" s="294" t="s">
        <v>77</v>
      </c>
      <c r="AY255" s="297" t="s">
        <v>147</v>
      </c>
    </row>
    <row r="256" spans="2:65" s="294" customFormat="1" ht="22.5" customHeight="1" x14ac:dyDescent="0.3">
      <c r="B256" s="287"/>
      <c r="C256" s="288"/>
      <c r="D256" s="288"/>
      <c r="E256" s="289" t="s">
        <v>3</v>
      </c>
      <c r="F256" s="290" t="s">
        <v>1326</v>
      </c>
      <c r="G256" s="291"/>
      <c r="H256" s="291"/>
      <c r="I256" s="291"/>
      <c r="J256" s="288"/>
      <c r="K256" s="292">
        <v>19.265999999999998</v>
      </c>
      <c r="L256" s="288"/>
      <c r="M256" s="288"/>
      <c r="N256" s="288"/>
      <c r="O256" s="288"/>
      <c r="P256" s="288"/>
      <c r="Q256" s="288"/>
      <c r="R256" s="293"/>
      <c r="T256" s="295"/>
      <c r="U256" s="288"/>
      <c r="V256" s="288"/>
      <c r="W256" s="288"/>
      <c r="X256" s="288"/>
      <c r="Y256" s="288"/>
      <c r="Z256" s="288"/>
      <c r="AA256" s="296"/>
      <c r="AT256" s="297" t="s">
        <v>155</v>
      </c>
      <c r="AU256" s="297" t="s">
        <v>86</v>
      </c>
      <c r="AV256" s="294" t="s">
        <v>86</v>
      </c>
      <c r="AW256" s="294" t="s">
        <v>32</v>
      </c>
      <c r="AX256" s="294" t="s">
        <v>77</v>
      </c>
      <c r="AY256" s="297" t="s">
        <v>147</v>
      </c>
    </row>
    <row r="257" spans="2:51" s="316" customFormat="1" ht="22.5" customHeight="1" x14ac:dyDescent="0.3">
      <c r="B257" s="309"/>
      <c r="C257" s="310"/>
      <c r="D257" s="310"/>
      <c r="E257" s="311" t="s">
        <v>3</v>
      </c>
      <c r="F257" s="312" t="s">
        <v>1327</v>
      </c>
      <c r="G257" s="313"/>
      <c r="H257" s="313"/>
      <c r="I257" s="313"/>
      <c r="J257" s="310"/>
      <c r="K257" s="314">
        <v>190.74700000000001</v>
      </c>
      <c r="L257" s="310"/>
      <c r="M257" s="310"/>
      <c r="N257" s="310"/>
      <c r="O257" s="310"/>
      <c r="P257" s="310"/>
      <c r="Q257" s="310"/>
      <c r="R257" s="315"/>
      <c r="T257" s="317"/>
      <c r="U257" s="310"/>
      <c r="V257" s="310"/>
      <c r="W257" s="310"/>
      <c r="X257" s="310"/>
      <c r="Y257" s="310"/>
      <c r="Z257" s="310"/>
      <c r="AA257" s="318"/>
      <c r="AT257" s="319" t="s">
        <v>155</v>
      </c>
      <c r="AU257" s="319" t="s">
        <v>86</v>
      </c>
      <c r="AV257" s="316" t="s">
        <v>164</v>
      </c>
      <c r="AW257" s="316" t="s">
        <v>32</v>
      </c>
      <c r="AX257" s="316" t="s">
        <v>77</v>
      </c>
      <c r="AY257" s="319" t="s">
        <v>147</v>
      </c>
    </row>
    <row r="258" spans="2:51" s="283" customFormat="1" ht="31.5" customHeight="1" x14ac:dyDescent="0.3">
      <c r="B258" s="276"/>
      <c r="C258" s="277"/>
      <c r="D258" s="277"/>
      <c r="E258" s="278" t="s">
        <v>3</v>
      </c>
      <c r="F258" s="320" t="s">
        <v>1328</v>
      </c>
      <c r="G258" s="280"/>
      <c r="H258" s="280"/>
      <c r="I258" s="280"/>
      <c r="J258" s="277"/>
      <c r="K258" s="281" t="s">
        <v>3</v>
      </c>
      <c r="L258" s="277"/>
      <c r="M258" s="277"/>
      <c r="N258" s="277"/>
      <c r="O258" s="277"/>
      <c r="P258" s="277"/>
      <c r="Q258" s="277"/>
      <c r="R258" s="282"/>
      <c r="T258" s="284"/>
      <c r="U258" s="277"/>
      <c r="V258" s="277"/>
      <c r="W258" s="277"/>
      <c r="X258" s="277"/>
      <c r="Y258" s="277"/>
      <c r="Z258" s="277"/>
      <c r="AA258" s="285"/>
      <c r="AT258" s="286" t="s">
        <v>155</v>
      </c>
      <c r="AU258" s="286" t="s">
        <v>86</v>
      </c>
      <c r="AV258" s="283" t="s">
        <v>33</v>
      </c>
      <c r="AW258" s="283" t="s">
        <v>32</v>
      </c>
      <c r="AX258" s="283" t="s">
        <v>77</v>
      </c>
      <c r="AY258" s="286" t="s">
        <v>147</v>
      </c>
    </row>
    <row r="259" spans="2:51" s="294" customFormat="1" ht="22.5" customHeight="1" x14ac:dyDescent="0.3">
      <c r="B259" s="287"/>
      <c r="C259" s="288"/>
      <c r="D259" s="288"/>
      <c r="E259" s="289" t="s">
        <v>3</v>
      </c>
      <c r="F259" s="290" t="s">
        <v>1329</v>
      </c>
      <c r="G259" s="291"/>
      <c r="H259" s="291"/>
      <c r="I259" s="291"/>
      <c r="J259" s="288"/>
      <c r="K259" s="292">
        <v>11.154999999999999</v>
      </c>
      <c r="L259" s="288"/>
      <c r="M259" s="288"/>
      <c r="N259" s="288"/>
      <c r="O259" s="288"/>
      <c r="P259" s="288"/>
      <c r="Q259" s="288"/>
      <c r="R259" s="293"/>
      <c r="T259" s="295"/>
      <c r="U259" s="288"/>
      <c r="V259" s="288"/>
      <c r="W259" s="288"/>
      <c r="X259" s="288"/>
      <c r="Y259" s="288"/>
      <c r="Z259" s="288"/>
      <c r="AA259" s="296"/>
      <c r="AT259" s="297" t="s">
        <v>155</v>
      </c>
      <c r="AU259" s="297" t="s">
        <v>86</v>
      </c>
      <c r="AV259" s="294" t="s">
        <v>86</v>
      </c>
      <c r="AW259" s="294" t="s">
        <v>32</v>
      </c>
      <c r="AX259" s="294" t="s">
        <v>77</v>
      </c>
      <c r="AY259" s="297" t="s">
        <v>147</v>
      </c>
    </row>
    <row r="260" spans="2:51" s="294" customFormat="1" ht="22.5" customHeight="1" x14ac:dyDescent="0.3">
      <c r="B260" s="287"/>
      <c r="C260" s="288"/>
      <c r="D260" s="288"/>
      <c r="E260" s="289" t="s">
        <v>3</v>
      </c>
      <c r="F260" s="290" t="s">
        <v>1330</v>
      </c>
      <c r="G260" s="291"/>
      <c r="H260" s="291"/>
      <c r="I260" s="291"/>
      <c r="J260" s="288"/>
      <c r="K260" s="292">
        <v>4.9690000000000003</v>
      </c>
      <c r="L260" s="288"/>
      <c r="M260" s="288"/>
      <c r="N260" s="288"/>
      <c r="O260" s="288"/>
      <c r="P260" s="288"/>
      <c r="Q260" s="288"/>
      <c r="R260" s="293"/>
      <c r="T260" s="295"/>
      <c r="U260" s="288"/>
      <c r="V260" s="288"/>
      <c r="W260" s="288"/>
      <c r="X260" s="288"/>
      <c r="Y260" s="288"/>
      <c r="Z260" s="288"/>
      <c r="AA260" s="296"/>
      <c r="AT260" s="297" t="s">
        <v>155</v>
      </c>
      <c r="AU260" s="297" t="s">
        <v>86</v>
      </c>
      <c r="AV260" s="294" t="s">
        <v>86</v>
      </c>
      <c r="AW260" s="294" t="s">
        <v>32</v>
      </c>
      <c r="AX260" s="294" t="s">
        <v>77</v>
      </c>
      <c r="AY260" s="297" t="s">
        <v>147</v>
      </c>
    </row>
    <row r="261" spans="2:51" s="294" customFormat="1" ht="22.5" customHeight="1" x14ac:dyDescent="0.3">
      <c r="B261" s="287"/>
      <c r="C261" s="288"/>
      <c r="D261" s="288"/>
      <c r="E261" s="289" t="s">
        <v>3</v>
      </c>
      <c r="F261" s="290" t="s">
        <v>1331</v>
      </c>
      <c r="G261" s="291"/>
      <c r="H261" s="291"/>
      <c r="I261" s="291"/>
      <c r="J261" s="288"/>
      <c r="K261" s="292">
        <v>9.6199999999999992</v>
      </c>
      <c r="L261" s="288"/>
      <c r="M261" s="288"/>
      <c r="N261" s="288"/>
      <c r="O261" s="288"/>
      <c r="P261" s="288"/>
      <c r="Q261" s="288"/>
      <c r="R261" s="293"/>
      <c r="T261" s="295"/>
      <c r="U261" s="288"/>
      <c r="V261" s="288"/>
      <c r="W261" s="288"/>
      <c r="X261" s="288"/>
      <c r="Y261" s="288"/>
      <c r="Z261" s="288"/>
      <c r="AA261" s="296"/>
      <c r="AT261" s="297" t="s">
        <v>155</v>
      </c>
      <c r="AU261" s="297" t="s">
        <v>86</v>
      </c>
      <c r="AV261" s="294" t="s">
        <v>86</v>
      </c>
      <c r="AW261" s="294" t="s">
        <v>32</v>
      </c>
      <c r="AX261" s="294" t="s">
        <v>77</v>
      </c>
      <c r="AY261" s="297" t="s">
        <v>147</v>
      </c>
    </row>
    <row r="262" spans="2:51" s="294" customFormat="1" ht="22.5" customHeight="1" x14ac:dyDescent="0.3">
      <c r="B262" s="287"/>
      <c r="C262" s="288"/>
      <c r="D262" s="288"/>
      <c r="E262" s="289" t="s">
        <v>3</v>
      </c>
      <c r="F262" s="290" t="s">
        <v>1332</v>
      </c>
      <c r="G262" s="291"/>
      <c r="H262" s="291"/>
      <c r="I262" s="291"/>
      <c r="J262" s="288"/>
      <c r="K262" s="292">
        <v>20.77</v>
      </c>
      <c r="L262" s="288"/>
      <c r="M262" s="288"/>
      <c r="N262" s="288"/>
      <c r="O262" s="288"/>
      <c r="P262" s="288"/>
      <c r="Q262" s="288"/>
      <c r="R262" s="293"/>
      <c r="T262" s="295"/>
      <c r="U262" s="288"/>
      <c r="V262" s="288"/>
      <c r="W262" s="288"/>
      <c r="X262" s="288"/>
      <c r="Y262" s="288"/>
      <c r="Z262" s="288"/>
      <c r="AA262" s="296"/>
      <c r="AT262" s="297" t="s">
        <v>155</v>
      </c>
      <c r="AU262" s="297" t="s">
        <v>86</v>
      </c>
      <c r="AV262" s="294" t="s">
        <v>86</v>
      </c>
      <c r="AW262" s="294" t="s">
        <v>32</v>
      </c>
      <c r="AX262" s="294" t="s">
        <v>77</v>
      </c>
      <c r="AY262" s="297" t="s">
        <v>147</v>
      </c>
    </row>
    <row r="263" spans="2:51" s="294" customFormat="1" ht="22.5" customHeight="1" x14ac:dyDescent="0.3">
      <c r="B263" s="287"/>
      <c r="C263" s="288"/>
      <c r="D263" s="288"/>
      <c r="E263" s="289" t="s">
        <v>3</v>
      </c>
      <c r="F263" s="290" t="s">
        <v>1333</v>
      </c>
      <c r="G263" s="291"/>
      <c r="H263" s="291"/>
      <c r="I263" s="291"/>
      <c r="J263" s="288"/>
      <c r="K263" s="292">
        <v>13.462</v>
      </c>
      <c r="L263" s="288"/>
      <c r="M263" s="288"/>
      <c r="N263" s="288"/>
      <c r="O263" s="288"/>
      <c r="P263" s="288"/>
      <c r="Q263" s="288"/>
      <c r="R263" s="293"/>
      <c r="T263" s="295"/>
      <c r="U263" s="288"/>
      <c r="V263" s="288"/>
      <c r="W263" s="288"/>
      <c r="X263" s="288"/>
      <c r="Y263" s="288"/>
      <c r="Z263" s="288"/>
      <c r="AA263" s="296"/>
      <c r="AT263" s="297" t="s">
        <v>155</v>
      </c>
      <c r="AU263" s="297" t="s">
        <v>86</v>
      </c>
      <c r="AV263" s="294" t="s">
        <v>86</v>
      </c>
      <c r="AW263" s="294" t="s">
        <v>32</v>
      </c>
      <c r="AX263" s="294" t="s">
        <v>77</v>
      </c>
      <c r="AY263" s="297" t="s">
        <v>147</v>
      </c>
    </row>
    <row r="264" spans="2:51" s="294" customFormat="1" ht="22.5" customHeight="1" x14ac:dyDescent="0.3">
      <c r="B264" s="287"/>
      <c r="C264" s="288"/>
      <c r="D264" s="288"/>
      <c r="E264" s="289" t="s">
        <v>3</v>
      </c>
      <c r="F264" s="290" t="s">
        <v>1334</v>
      </c>
      <c r="G264" s="291"/>
      <c r="H264" s="291"/>
      <c r="I264" s="291"/>
      <c r="J264" s="288"/>
      <c r="K264" s="292">
        <v>14.679</v>
      </c>
      <c r="L264" s="288"/>
      <c r="M264" s="288"/>
      <c r="N264" s="288"/>
      <c r="O264" s="288"/>
      <c r="P264" s="288"/>
      <c r="Q264" s="288"/>
      <c r="R264" s="293"/>
      <c r="T264" s="295"/>
      <c r="U264" s="288"/>
      <c r="V264" s="288"/>
      <c r="W264" s="288"/>
      <c r="X264" s="288"/>
      <c r="Y264" s="288"/>
      <c r="Z264" s="288"/>
      <c r="AA264" s="296"/>
      <c r="AT264" s="297" t="s">
        <v>155</v>
      </c>
      <c r="AU264" s="297" t="s">
        <v>86</v>
      </c>
      <c r="AV264" s="294" t="s">
        <v>86</v>
      </c>
      <c r="AW264" s="294" t="s">
        <v>32</v>
      </c>
      <c r="AX264" s="294" t="s">
        <v>77</v>
      </c>
      <c r="AY264" s="297" t="s">
        <v>147</v>
      </c>
    </row>
    <row r="265" spans="2:51" s="294" customFormat="1" ht="22.5" customHeight="1" x14ac:dyDescent="0.3">
      <c r="B265" s="287"/>
      <c r="C265" s="288"/>
      <c r="D265" s="288"/>
      <c r="E265" s="289" t="s">
        <v>3</v>
      </c>
      <c r="F265" s="290" t="s">
        <v>1335</v>
      </c>
      <c r="G265" s="291"/>
      <c r="H265" s="291"/>
      <c r="I265" s="291"/>
      <c r="J265" s="288"/>
      <c r="K265" s="292">
        <v>6.1879999999999997</v>
      </c>
      <c r="L265" s="288"/>
      <c r="M265" s="288"/>
      <c r="N265" s="288"/>
      <c r="O265" s="288"/>
      <c r="P265" s="288"/>
      <c r="Q265" s="288"/>
      <c r="R265" s="293"/>
      <c r="T265" s="295"/>
      <c r="U265" s="288"/>
      <c r="V265" s="288"/>
      <c r="W265" s="288"/>
      <c r="X265" s="288"/>
      <c r="Y265" s="288"/>
      <c r="Z265" s="288"/>
      <c r="AA265" s="296"/>
      <c r="AT265" s="297" t="s">
        <v>155</v>
      </c>
      <c r="AU265" s="297" t="s">
        <v>86</v>
      </c>
      <c r="AV265" s="294" t="s">
        <v>86</v>
      </c>
      <c r="AW265" s="294" t="s">
        <v>32</v>
      </c>
      <c r="AX265" s="294" t="s">
        <v>77</v>
      </c>
      <c r="AY265" s="297" t="s">
        <v>147</v>
      </c>
    </row>
    <row r="266" spans="2:51" s="294" customFormat="1" ht="22.5" customHeight="1" x14ac:dyDescent="0.3">
      <c r="B266" s="287"/>
      <c r="C266" s="288"/>
      <c r="D266" s="288"/>
      <c r="E266" s="289" t="s">
        <v>3</v>
      </c>
      <c r="F266" s="290" t="s">
        <v>1336</v>
      </c>
      <c r="G266" s="291"/>
      <c r="H266" s="291"/>
      <c r="I266" s="291"/>
      <c r="J266" s="288"/>
      <c r="K266" s="292">
        <v>6.24</v>
      </c>
      <c r="L266" s="288"/>
      <c r="M266" s="288"/>
      <c r="N266" s="288"/>
      <c r="O266" s="288"/>
      <c r="P266" s="288"/>
      <c r="Q266" s="288"/>
      <c r="R266" s="293"/>
      <c r="T266" s="295"/>
      <c r="U266" s="288"/>
      <c r="V266" s="288"/>
      <c r="W266" s="288"/>
      <c r="X266" s="288"/>
      <c r="Y266" s="288"/>
      <c r="Z266" s="288"/>
      <c r="AA266" s="296"/>
      <c r="AT266" s="297" t="s">
        <v>155</v>
      </c>
      <c r="AU266" s="297" t="s">
        <v>86</v>
      </c>
      <c r="AV266" s="294" t="s">
        <v>86</v>
      </c>
      <c r="AW266" s="294" t="s">
        <v>32</v>
      </c>
      <c r="AX266" s="294" t="s">
        <v>77</v>
      </c>
      <c r="AY266" s="297" t="s">
        <v>147</v>
      </c>
    </row>
    <row r="267" spans="2:51" s="294" customFormat="1" ht="22.5" customHeight="1" x14ac:dyDescent="0.3">
      <c r="B267" s="287"/>
      <c r="C267" s="288"/>
      <c r="D267" s="288"/>
      <c r="E267" s="289" t="s">
        <v>3</v>
      </c>
      <c r="F267" s="290" t="s">
        <v>1337</v>
      </c>
      <c r="G267" s="291"/>
      <c r="H267" s="291"/>
      <c r="I267" s="291"/>
      <c r="J267" s="288"/>
      <c r="K267" s="292">
        <v>3.17</v>
      </c>
      <c r="L267" s="288"/>
      <c r="M267" s="288"/>
      <c r="N267" s="288"/>
      <c r="O267" s="288"/>
      <c r="P267" s="288"/>
      <c r="Q267" s="288"/>
      <c r="R267" s="293"/>
      <c r="T267" s="295"/>
      <c r="U267" s="288"/>
      <c r="V267" s="288"/>
      <c r="W267" s="288"/>
      <c r="X267" s="288"/>
      <c r="Y267" s="288"/>
      <c r="Z267" s="288"/>
      <c r="AA267" s="296"/>
      <c r="AT267" s="297" t="s">
        <v>155</v>
      </c>
      <c r="AU267" s="297" t="s">
        <v>86</v>
      </c>
      <c r="AV267" s="294" t="s">
        <v>86</v>
      </c>
      <c r="AW267" s="294" t="s">
        <v>32</v>
      </c>
      <c r="AX267" s="294" t="s">
        <v>77</v>
      </c>
      <c r="AY267" s="297" t="s">
        <v>147</v>
      </c>
    </row>
    <row r="268" spans="2:51" s="294" customFormat="1" ht="22.5" customHeight="1" x14ac:dyDescent="0.3">
      <c r="B268" s="287"/>
      <c r="C268" s="288"/>
      <c r="D268" s="288"/>
      <c r="E268" s="289" t="s">
        <v>3</v>
      </c>
      <c r="F268" s="290" t="s">
        <v>1338</v>
      </c>
      <c r="G268" s="291"/>
      <c r="H268" s="291"/>
      <c r="I268" s="291"/>
      <c r="J268" s="288"/>
      <c r="K268" s="292">
        <v>10.14</v>
      </c>
      <c r="L268" s="288"/>
      <c r="M268" s="288"/>
      <c r="N268" s="288"/>
      <c r="O268" s="288"/>
      <c r="P268" s="288"/>
      <c r="Q268" s="288"/>
      <c r="R268" s="293"/>
      <c r="T268" s="295"/>
      <c r="U268" s="288"/>
      <c r="V268" s="288"/>
      <c r="W268" s="288"/>
      <c r="X268" s="288"/>
      <c r="Y268" s="288"/>
      <c r="Z268" s="288"/>
      <c r="AA268" s="296"/>
      <c r="AT268" s="297" t="s">
        <v>155</v>
      </c>
      <c r="AU268" s="297" t="s">
        <v>86</v>
      </c>
      <c r="AV268" s="294" t="s">
        <v>86</v>
      </c>
      <c r="AW268" s="294" t="s">
        <v>32</v>
      </c>
      <c r="AX268" s="294" t="s">
        <v>77</v>
      </c>
      <c r="AY268" s="297" t="s">
        <v>147</v>
      </c>
    </row>
    <row r="269" spans="2:51" s="316" customFormat="1" ht="22.5" customHeight="1" x14ac:dyDescent="0.3">
      <c r="B269" s="309"/>
      <c r="C269" s="310"/>
      <c r="D269" s="310"/>
      <c r="E269" s="311" t="s">
        <v>3</v>
      </c>
      <c r="F269" s="312" t="s">
        <v>1339</v>
      </c>
      <c r="G269" s="313"/>
      <c r="H269" s="313"/>
      <c r="I269" s="313"/>
      <c r="J269" s="310"/>
      <c r="K269" s="314">
        <v>100.393</v>
      </c>
      <c r="L269" s="310"/>
      <c r="M269" s="310"/>
      <c r="N269" s="310"/>
      <c r="O269" s="310"/>
      <c r="P269" s="310"/>
      <c r="Q269" s="310"/>
      <c r="R269" s="315"/>
      <c r="T269" s="317"/>
      <c r="U269" s="310"/>
      <c r="V269" s="310"/>
      <c r="W269" s="310"/>
      <c r="X269" s="310"/>
      <c r="Y269" s="310"/>
      <c r="Z269" s="310"/>
      <c r="AA269" s="318"/>
      <c r="AT269" s="319" t="s">
        <v>155</v>
      </c>
      <c r="AU269" s="319" t="s">
        <v>86</v>
      </c>
      <c r="AV269" s="316" t="s">
        <v>164</v>
      </c>
      <c r="AW269" s="316" t="s">
        <v>32</v>
      </c>
      <c r="AX269" s="316" t="s">
        <v>77</v>
      </c>
      <c r="AY269" s="319" t="s">
        <v>147</v>
      </c>
    </row>
    <row r="270" spans="2:51" s="283" customFormat="1" ht="22.5" customHeight="1" x14ac:dyDescent="0.3">
      <c r="B270" s="276"/>
      <c r="C270" s="277"/>
      <c r="D270" s="277"/>
      <c r="E270" s="278" t="s">
        <v>3</v>
      </c>
      <c r="F270" s="320" t="s">
        <v>1340</v>
      </c>
      <c r="G270" s="280"/>
      <c r="H270" s="280"/>
      <c r="I270" s="280"/>
      <c r="J270" s="277"/>
      <c r="K270" s="281" t="s">
        <v>3</v>
      </c>
      <c r="L270" s="277"/>
      <c r="M270" s="277"/>
      <c r="N270" s="277"/>
      <c r="O270" s="277"/>
      <c r="P270" s="277"/>
      <c r="Q270" s="277"/>
      <c r="R270" s="282"/>
      <c r="T270" s="284"/>
      <c r="U270" s="277"/>
      <c r="V270" s="277"/>
      <c r="W270" s="277"/>
      <c r="X270" s="277"/>
      <c r="Y270" s="277"/>
      <c r="Z270" s="277"/>
      <c r="AA270" s="285"/>
      <c r="AT270" s="286" t="s">
        <v>155</v>
      </c>
      <c r="AU270" s="286" t="s">
        <v>86</v>
      </c>
      <c r="AV270" s="283" t="s">
        <v>33</v>
      </c>
      <c r="AW270" s="283" t="s">
        <v>32</v>
      </c>
      <c r="AX270" s="283" t="s">
        <v>77</v>
      </c>
      <c r="AY270" s="286" t="s">
        <v>147</v>
      </c>
    </row>
    <row r="271" spans="2:51" s="294" customFormat="1" ht="31.5" customHeight="1" x14ac:dyDescent="0.3">
      <c r="B271" s="287"/>
      <c r="C271" s="288"/>
      <c r="D271" s="288"/>
      <c r="E271" s="289" t="s">
        <v>3</v>
      </c>
      <c r="F271" s="290" t="s">
        <v>1341</v>
      </c>
      <c r="G271" s="291"/>
      <c r="H271" s="291"/>
      <c r="I271" s="291"/>
      <c r="J271" s="288"/>
      <c r="K271" s="292">
        <v>11.401999999999999</v>
      </c>
      <c r="L271" s="288"/>
      <c r="M271" s="288"/>
      <c r="N271" s="288"/>
      <c r="O271" s="288"/>
      <c r="P271" s="288"/>
      <c r="Q271" s="288"/>
      <c r="R271" s="293"/>
      <c r="T271" s="295"/>
      <c r="U271" s="288"/>
      <c r="V271" s="288"/>
      <c r="W271" s="288"/>
      <c r="X271" s="288"/>
      <c r="Y271" s="288"/>
      <c r="Z271" s="288"/>
      <c r="AA271" s="296"/>
      <c r="AT271" s="297" t="s">
        <v>155</v>
      </c>
      <c r="AU271" s="297" t="s">
        <v>86</v>
      </c>
      <c r="AV271" s="294" t="s">
        <v>86</v>
      </c>
      <c r="AW271" s="294" t="s">
        <v>32</v>
      </c>
      <c r="AX271" s="294" t="s">
        <v>77</v>
      </c>
      <c r="AY271" s="297" t="s">
        <v>147</v>
      </c>
    </row>
    <row r="272" spans="2:51" s="294" customFormat="1" ht="22.5" customHeight="1" x14ac:dyDescent="0.3">
      <c r="B272" s="287"/>
      <c r="C272" s="288"/>
      <c r="D272" s="288"/>
      <c r="E272" s="289" t="s">
        <v>3</v>
      </c>
      <c r="F272" s="290" t="s">
        <v>1342</v>
      </c>
      <c r="G272" s="291"/>
      <c r="H272" s="291"/>
      <c r="I272" s="291"/>
      <c r="J272" s="288"/>
      <c r="K272" s="292">
        <v>4.1040000000000001</v>
      </c>
      <c r="L272" s="288"/>
      <c r="M272" s="288"/>
      <c r="N272" s="288"/>
      <c r="O272" s="288"/>
      <c r="P272" s="288"/>
      <c r="Q272" s="288"/>
      <c r="R272" s="293"/>
      <c r="T272" s="295"/>
      <c r="U272" s="288"/>
      <c r="V272" s="288"/>
      <c r="W272" s="288"/>
      <c r="X272" s="288"/>
      <c r="Y272" s="288"/>
      <c r="Z272" s="288"/>
      <c r="AA272" s="296"/>
      <c r="AT272" s="297" t="s">
        <v>155</v>
      </c>
      <c r="AU272" s="297" t="s">
        <v>86</v>
      </c>
      <c r="AV272" s="294" t="s">
        <v>86</v>
      </c>
      <c r="AW272" s="294" t="s">
        <v>32</v>
      </c>
      <c r="AX272" s="294" t="s">
        <v>77</v>
      </c>
      <c r="AY272" s="297" t="s">
        <v>147</v>
      </c>
    </row>
    <row r="273" spans="2:65" s="294" customFormat="1" ht="22.5" customHeight="1" x14ac:dyDescent="0.3">
      <c r="B273" s="287"/>
      <c r="C273" s="288"/>
      <c r="D273" s="288"/>
      <c r="E273" s="289" t="s">
        <v>3</v>
      </c>
      <c r="F273" s="290" t="s">
        <v>1319</v>
      </c>
      <c r="G273" s="291"/>
      <c r="H273" s="291"/>
      <c r="I273" s="291"/>
      <c r="J273" s="288"/>
      <c r="K273" s="292">
        <v>18.277999999999999</v>
      </c>
      <c r="L273" s="288"/>
      <c r="M273" s="288"/>
      <c r="N273" s="288"/>
      <c r="O273" s="288"/>
      <c r="P273" s="288"/>
      <c r="Q273" s="288"/>
      <c r="R273" s="293"/>
      <c r="T273" s="295"/>
      <c r="U273" s="288"/>
      <c r="V273" s="288"/>
      <c r="W273" s="288"/>
      <c r="X273" s="288"/>
      <c r="Y273" s="288"/>
      <c r="Z273" s="288"/>
      <c r="AA273" s="296"/>
      <c r="AT273" s="297" t="s">
        <v>155</v>
      </c>
      <c r="AU273" s="297" t="s">
        <v>86</v>
      </c>
      <c r="AV273" s="294" t="s">
        <v>86</v>
      </c>
      <c r="AW273" s="294" t="s">
        <v>32</v>
      </c>
      <c r="AX273" s="294" t="s">
        <v>77</v>
      </c>
      <c r="AY273" s="297" t="s">
        <v>147</v>
      </c>
    </row>
    <row r="274" spans="2:65" s="294" customFormat="1" ht="31.5" customHeight="1" x14ac:dyDescent="0.3">
      <c r="B274" s="287"/>
      <c r="C274" s="288"/>
      <c r="D274" s="288"/>
      <c r="E274" s="289" t="s">
        <v>3</v>
      </c>
      <c r="F274" s="290" t="s">
        <v>1343</v>
      </c>
      <c r="G274" s="291"/>
      <c r="H274" s="291"/>
      <c r="I274" s="291"/>
      <c r="J274" s="288"/>
      <c r="K274" s="292">
        <v>21.111000000000001</v>
      </c>
      <c r="L274" s="288"/>
      <c r="M274" s="288"/>
      <c r="N274" s="288"/>
      <c r="O274" s="288"/>
      <c r="P274" s="288"/>
      <c r="Q274" s="288"/>
      <c r="R274" s="293"/>
      <c r="T274" s="295"/>
      <c r="U274" s="288"/>
      <c r="V274" s="288"/>
      <c r="W274" s="288"/>
      <c r="X274" s="288"/>
      <c r="Y274" s="288"/>
      <c r="Z274" s="288"/>
      <c r="AA274" s="296"/>
      <c r="AT274" s="297" t="s">
        <v>155</v>
      </c>
      <c r="AU274" s="297" t="s">
        <v>86</v>
      </c>
      <c r="AV274" s="294" t="s">
        <v>86</v>
      </c>
      <c r="AW274" s="294" t="s">
        <v>32</v>
      </c>
      <c r="AX274" s="294" t="s">
        <v>77</v>
      </c>
      <c r="AY274" s="297" t="s">
        <v>147</v>
      </c>
    </row>
    <row r="275" spans="2:65" s="316" customFormat="1" ht="22.5" customHeight="1" x14ac:dyDescent="0.3">
      <c r="B275" s="309"/>
      <c r="C275" s="310"/>
      <c r="D275" s="310"/>
      <c r="E275" s="311" t="s">
        <v>3</v>
      </c>
      <c r="F275" s="312" t="s">
        <v>1344</v>
      </c>
      <c r="G275" s="313"/>
      <c r="H275" s="313"/>
      <c r="I275" s="313"/>
      <c r="J275" s="310"/>
      <c r="K275" s="314">
        <v>54.895000000000003</v>
      </c>
      <c r="L275" s="310"/>
      <c r="M275" s="310"/>
      <c r="N275" s="310"/>
      <c r="O275" s="310"/>
      <c r="P275" s="310"/>
      <c r="Q275" s="310"/>
      <c r="R275" s="315"/>
      <c r="T275" s="317"/>
      <c r="U275" s="310"/>
      <c r="V275" s="310"/>
      <c r="W275" s="310"/>
      <c r="X275" s="310"/>
      <c r="Y275" s="310"/>
      <c r="Z275" s="310"/>
      <c r="AA275" s="318"/>
      <c r="AT275" s="319" t="s">
        <v>155</v>
      </c>
      <c r="AU275" s="319" t="s">
        <v>86</v>
      </c>
      <c r="AV275" s="316" t="s">
        <v>164</v>
      </c>
      <c r="AW275" s="316" t="s">
        <v>32</v>
      </c>
      <c r="AX275" s="316" t="s">
        <v>77</v>
      </c>
      <c r="AY275" s="319" t="s">
        <v>147</v>
      </c>
    </row>
    <row r="276" spans="2:65" s="305" customFormat="1" ht="22.5" customHeight="1" x14ac:dyDescent="0.3">
      <c r="B276" s="298"/>
      <c r="C276" s="299"/>
      <c r="D276" s="299"/>
      <c r="E276" s="300" t="s">
        <v>3</v>
      </c>
      <c r="F276" s="301" t="s">
        <v>157</v>
      </c>
      <c r="G276" s="302"/>
      <c r="H276" s="302"/>
      <c r="I276" s="302"/>
      <c r="J276" s="299"/>
      <c r="K276" s="303">
        <v>346.03500000000003</v>
      </c>
      <c r="L276" s="299"/>
      <c r="M276" s="299"/>
      <c r="N276" s="299"/>
      <c r="O276" s="299"/>
      <c r="P276" s="299"/>
      <c r="Q276" s="299"/>
      <c r="R276" s="304"/>
      <c r="T276" s="306"/>
      <c r="U276" s="299"/>
      <c r="V276" s="299"/>
      <c r="W276" s="299"/>
      <c r="X276" s="299"/>
      <c r="Y276" s="299"/>
      <c r="Z276" s="299"/>
      <c r="AA276" s="307"/>
      <c r="AT276" s="308" t="s">
        <v>155</v>
      </c>
      <c r="AU276" s="308" t="s">
        <v>86</v>
      </c>
      <c r="AV276" s="305" t="s">
        <v>152</v>
      </c>
      <c r="AW276" s="305" t="s">
        <v>32</v>
      </c>
      <c r="AX276" s="305" t="s">
        <v>33</v>
      </c>
      <c r="AY276" s="308" t="s">
        <v>147</v>
      </c>
    </row>
    <row r="277" spans="2:65" s="162" customFormat="1" ht="31.5" customHeight="1" x14ac:dyDescent="0.3">
      <c r="B277" s="163"/>
      <c r="C277" s="322" t="s">
        <v>434</v>
      </c>
      <c r="D277" s="322" t="s">
        <v>217</v>
      </c>
      <c r="E277" s="323" t="s">
        <v>816</v>
      </c>
      <c r="F277" s="324" t="s">
        <v>817</v>
      </c>
      <c r="G277" s="325"/>
      <c r="H277" s="325"/>
      <c r="I277" s="325"/>
      <c r="J277" s="326" t="s">
        <v>151</v>
      </c>
      <c r="K277" s="327">
        <v>415.24200000000002</v>
      </c>
      <c r="L277" s="341"/>
      <c r="M277" s="342"/>
      <c r="N277" s="328">
        <f>ROUND(L277*K277,2)</f>
        <v>0</v>
      </c>
      <c r="O277" s="267"/>
      <c r="P277" s="267"/>
      <c r="Q277" s="267"/>
      <c r="R277" s="168"/>
      <c r="T277" s="271" t="s">
        <v>3</v>
      </c>
      <c r="U277" s="272" t="s">
        <v>42</v>
      </c>
      <c r="V277" s="273">
        <v>0</v>
      </c>
      <c r="W277" s="273">
        <f>V277*K277</f>
        <v>0</v>
      </c>
      <c r="X277" s="273">
        <v>5.1999999999999998E-3</v>
      </c>
      <c r="Y277" s="273">
        <f>X277*K277</f>
        <v>2.1592584000000001</v>
      </c>
      <c r="Z277" s="273">
        <v>0</v>
      </c>
      <c r="AA277" s="274">
        <f>Z277*K277</f>
        <v>0</v>
      </c>
      <c r="AR277" s="150" t="s">
        <v>449</v>
      </c>
      <c r="AT277" s="150" t="s">
        <v>217</v>
      </c>
      <c r="AU277" s="150" t="s">
        <v>86</v>
      </c>
      <c r="AY277" s="150" t="s">
        <v>147</v>
      </c>
      <c r="BE277" s="275">
        <f>IF(U277="základní",N277,0)</f>
        <v>0</v>
      </c>
      <c r="BF277" s="275">
        <f>IF(U277="snížená",N277,0)</f>
        <v>0</v>
      </c>
      <c r="BG277" s="275">
        <f>IF(U277="zákl. přenesená",N277,0)</f>
        <v>0</v>
      </c>
      <c r="BH277" s="275">
        <f>IF(U277="sníž. přenesená",N277,0)</f>
        <v>0</v>
      </c>
      <c r="BI277" s="275">
        <f>IF(U277="nulová",N277,0)</f>
        <v>0</v>
      </c>
      <c r="BJ277" s="150" t="s">
        <v>33</v>
      </c>
      <c r="BK277" s="275">
        <f>ROUND(L277*K277,2)</f>
        <v>0</v>
      </c>
      <c r="BL277" s="150" t="s">
        <v>232</v>
      </c>
      <c r="BM277" s="150" t="s">
        <v>1347</v>
      </c>
    </row>
    <row r="278" spans="2:65" s="162" customFormat="1" ht="44.25" customHeight="1" x14ac:dyDescent="0.3">
      <c r="B278" s="163"/>
      <c r="C278" s="264" t="s">
        <v>499</v>
      </c>
      <c r="D278" s="264" t="s">
        <v>148</v>
      </c>
      <c r="E278" s="265" t="s">
        <v>1348</v>
      </c>
      <c r="F278" s="266" t="s">
        <v>1349</v>
      </c>
      <c r="G278" s="267"/>
      <c r="H278" s="267"/>
      <c r="I278" s="267"/>
      <c r="J278" s="268" t="s">
        <v>151</v>
      </c>
      <c r="K278" s="269">
        <v>1858.3969999999999</v>
      </c>
      <c r="L278" s="339"/>
      <c r="M278" s="340"/>
      <c r="N278" s="270">
        <f>ROUND(L278*K278,2)</f>
        <v>0</v>
      </c>
      <c r="O278" s="267"/>
      <c r="P278" s="267"/>
      <c r="Q278" s="267"/>
      <c r="R278" s="168"/>
      <c r="T278" s="271" t="s">
        <v>3</v>
      </c>
      <c r="U278" s="272" t="s">
        <v>42</v>
      </c>
      <c r="V278" s="273">
        <v>7.6999999999999999E-2</v>
      </c>
      <c r="W278" s="273">
        <f>V278*K278</f>
        <v>143.09656899999999</v>
      </c>
      <c r="X278" s="273">
        <v>0</v>
      </c>
      <c r="Y278" s="273">
        <f>X278*K278</f>
        <v>0</v>
      </c>
      <c r="Z278" s="273">
        <v>1E-3</v>
      </c>
      <c r="AA278" s="274">
        <f>Z278*K278</f>
        <v>1.8583970000000001</v>
      </c>
      <c r="AR278" s="150" t="s">
        <v>232</v>
      </c>
      <c r="AT278" s="150" t="s">
        <v>148</v>
      </c>
      <c r="AU278" s="150" t="s">
        <v>86</v>
      </c>
      <c r="AY278" s="150" t="s">
        <v>147</v>
      </c>
      <c r="BE278" s="275">
        <f>IF(U278="základní",N278,0)</f>
        <v>0</v>
      </c>
      <c r="BF278" s="275">
        <f>IF(U278="snížená",N278,0)</f>
        <v>0</v>
      </c>
      <c r="BG278" s="275">
        <f>IF(U278="zákl. přenesená",N278,0)</f>
        <v>0</v>
      </c>
      <c r="BH278" s="275">
        <f>IF(U278="sníž. přenesená",N278,0)</f>
        <v>0</v>
      </c>
      <c r="BI278" s="275">
        <f>IF(U278="nulová",N278,0)</f>
        <v>0</v>
      </c>
      <c r="BJ278" s="150" t="s">
        <v>33</v>
      </c>
      <c r="BK278" s="275">
        <f>ROUND(L278*K278,2)</f>
        <v>0</v>
      </c>
      <c r="BL278" s="150" t="s">
        <v>232</v>
      </c>
      <c r="BM278" s="150" t="s">
        <v>1350</v>
      </c>
    </row>
    <row r="279" spans="2:65" s="283" customFormat="1" ht="31.5" customHeight="1" x14ac:dyDescent="0.3">
      <c r="B279" s="276"/>
      <c r="C279" s="277"/>
      <c r="D279" s="277"/>
      <c r="E279" s="278" t="s">
        <v>3</v>
      </c>
      <c r="F279" s="279" t="s">
        <v>1351</v>
      </c>
      <c r="G279" s="280"/>
      <c r="H279" s="280"/>
      <c r="I279" s="280"/>
      <c r="J279" s="277"/>
      <c r="K279" s="281" t="s">
        <v>3</v>
      </c>
      <c r="L279" s="277"/>
      <c r="M279" s="277"/>
      <c r="N279" s="277"/>
      <c r="O279" s="277"/>
      <c r="P279" s="277"/>
      <c r="Q279" s="277"/>
      <c r="R279" s="282"/>
      <c r="T279" s="284"/>
      <c r="U279" s="277"/>
      <c r="V279" s="277"/>
      <c r="W279" s="277"/>
      <c r="X279" s="277"/>
      <c r="Y279" s="277"/>
      <c r="Z279" s="277"/>
      <c r="AA279" s="285"/>
      <c r="AT279" s="286" t="s">
        <v>155</v>
      </c>
      <c r="AU279" s="286" t="s">
        <v>86</v>
      </c>
      <c r="AV279" s="283" t="s">
        <v>33</v>
      </c>
      <c r="AW279" s="283" t="s">
        <v>32</v>
      </c>
      <c r="AX279" s="283" t="s">
        <v>77</v>
      </c>
      <c r="AY279" s="286" t="s">
        <v>147</v>
      </c>
    </row>
    <row r="280" spans="2:65" s="283" customFormat="1" ht="22.5" customHeight="1" x14ac:dyDescent="0.3">
      <c r="B280" s="276"/>
      <c r="C280" s="277"/>
      <c r="D280" s="277"/>
      <c r="E280" s="278" t="s">
        <v>3</v>
      </c>
      <c r="F280" s="320" t="s">
        <v>1265</v>
      </c>
      <c r="G280" s="280"/>
      <c r="H280" s="280"/>
      <c r="I280" s="280"/>
      <c r="J280" s="277"/>
      <c r="K280" s="281" t="s">
        <v>3</v>
      </c>
      <c r="L280" s="277"/>
      <c r="M280" s="277"/>
      <c r="N280" s="277"/>
      <c r="O280" s="277"/>
      <c r="P280" s="277"/>
      <c r="Q280" s="277"/>
      <c r="R280" s="282"/>
      <c r="T280" s="284"/>
      <c r="U280" s="277"/>
      <c r="V280" s="277"/>
      <c r="W280" s="277"/>
      <c r="X280" s="277"/>
      <c r="Y280" s="277"/>
      <c r="Z280" s="277"/>
      <c r="AA280" s="285"/>
      <c r="AT280" s="286" t="s">
        <v>155</v>
      </c>
      <c r="AU280" s="286" t="s">
        <v>86</v>
      </c>
      <c r="AV280" s="283" t="s">
        <v>33</v>
      </c>
      <c r="AW280" s="283" t="s">
        <v>32</v>
      </c>
      <c r="AX280" s="283" t="s">
        <v>77</v>
      </c>
      <c r="AY280" s="286" t="s">
        <v>147</v>
      </c>
    </row>
    <row r="281" spans="2:65" s="294" customFormat="1" ht="44.25" customHeight="1" x14ac:dyDescent="0.3">
      <c r="B281" s="287"/>
      <c r="C281" s="288"/>
      <c r="D281" s="288"/>
      <c r="E281" s="289" t="s">
        <v>3</v>
      </c>
      <c r="F281" s="290" t="s">
        <v>1266</v>
      </c>
      <c r="G281" s="291"/>
      <c r="H281" s="291"/>
      <c r="I281" s="291"/>
      <c r="J281" s="288"/>
      <c r="K281" s="292">
        <v>1858.3969999999999</v>
      </c>
      <c r="L281" s="288"/>
      <c r="M281" s="288"/>
      <c r="N281" s="288"/>
      <c r="O281" s="288"/>
      <c r="P281" s="288"/>
      <c r="Q281" s="288"/>
      <c r="R281" s="293"/>
      <c r="T281" s="295"/>
      <c r="U281" s="288"/>
      <c r="V281" s="288"/>
      <c r="W281" s="288"/>
      <c r="X281" s="288"/>
      <c r="Y281" s="288"/>
      <c r="Z281" s="288"/>
      <c r="AA281" s="296"/>
      <c r="AT281" s="297" t="s">
        <v>155</v>
      </c>
      <c r="AU281" s="297" t="s">
        <v>86</v>
      </c>
      <c r="AV281" s="294" t="s">
        <v>86</v>
      </c>
      <c r="AW281" s="294" t="s">
        <v>32</v>
      </c>
      <c r="AX281" s="294" t="s">
        <v>77</v>
      </c>
      <c r="AY281" s="297" t="s">
        <v>147</v>
      </c>
    </row>
    <row r="282" spans="2:65" s="305" customFormat="1" ht="22.5" customHeight="1" x14ac:dyDescent="0.3">
      <c r="B282" s="298"/>
      <c r="C282" s="299"/>
      <c r="D282" s="299"/>
      <c r="E282" s="300" t="s">
        <v>3</v>
      </c>
      <c r="F282" s="301" t="s">
        <v>157</v>
      </c>
      <c r="G282" s="302"/>
      <c r="H282" s="302"/>
      <c r="I282" s="302"/>
      <c r="J282" s="299"/>
      <c r="K282" s="303">
        <v>1858.3969999999999</v>
      </c>
      <c r="L282" s="299"/>
      <c r="M282" s="299"/>
      <c r="N282" s="299"/>
      <c r="O282" s="299"/>
      <c r="P282" s="299"/>
      <c r="Q282" s="299"/>
      <c r="R282" s="304"/>
      <c r="T282" s="306"/>
      <c r="U282" s="299"/>
      <c r="V282" s="299"/>
      <c r="W282" s="299"/>
      <c r="X282" s="299"/>
      <c r="Y282" s="299"/>
      <c r="Z282" s="299"/>
      <c r="AA282" s="307"/>
      <c r="AT282" s="308" t="s">
        <v>155</v>
      </c>
      <c r="AU282" s="308" t="s">
        <v>86</v>
      </c>
      <c r="AV282" s="305" t="s">
        <v>152</v>
      </c>
      <c r="AW282" s="305" t="s">
        <v>32</v>
      </c>
      <c r="AX282" s="305" t="s">
        <v>33</v>
      </c>
      <c r="AY282" s="308" t="s">
        <v>147</v>
      </c>
    </row>
    <row r="283" spans="2:65" s="162" customFormat="1" ht="31.5" customHeight="1" x14ac:dyDescent="0.3">
      <c r="B283" s="163"/>
      <c r="C283" s="264" t="s">
        <v>445</v>
      </c>
      <c r="D283" s="264" t="s">
        <v>148</v>
      </c>
      <c r="E283" s="265" t="s">
        <v>834</v>
      </c>
      <c r="F283" s="266" t="s">
        <v>835</v>
      </c>
      <c r="G283" s="267"/>
      <c r="H283" s="267"/>
      <c r="I283" s="267"/>
      <c r="J283" s="268" t="s">
        <v>771</v>
      </c>
      <c r="K283" s="269">
        <v>23.007000000000001</v>
      </c>
      <c r="L283" s="339"/>
      <c r="M283" s="340"/>
      <c r="N283" s="270">
        <f>ROUND(L283*K283,2)</f>
        <v>0</v>
      </c>
      <c r="O283" s="267"/>
      <c r="P283" s="267"/>
      <c r="Q283" s="267"/>
      <c r="R283" s="168"/>
      <c r="T283" s="271" t="s">
        <v>3</v>
      </c>
      <c r="U283" s="272" t="s">
        <v>42</v>
      </c>
      <c r="V283" s="273">
        <v>1.6850000000000001</v>
      </c>
      <c r="W283" s="273">
        <f>V283*K283</f>
        <v>38.766795000000002</v>
      </c>
      <c r="X283" s="273">
        <v>0</v>
      </c>
      <c r="Y283" s="273">
        <f>X283*K283</f>
        <v>0</v>
      </c>
      <c r="Z283" s="273">
        <v>0</v>
      </c>
      <c r="AA283" s="274">
        <f>Z283*K283</f>
        <v>0</v>
      </c>
      <c r="AR283" s="150" t="s">
        <v>232</v>
      </c>
      <c r="AT283" s="150" t="s">
        <v>148</v>
      </c>
      <c r="AU283" s="150" t="s">
        <v>86</v>
      </c>
      <c r="AY283" s="150" t="s">
        <v>147</v>
      </c>
      <c r="BE283" s="275">
        <f>IF(U283="základní",N283,0)</f>
        <v>0</v>
      </c>
      <c r="BF283" s="275">
        <f>IF(U283="snížená",N283,0)</f>
        <v>0</v>
      </c>
      <c r="BG283" s="275">
        <f>IF(U283="zákl. přenesená",N283,0)</f>
        <v>0</v>
      </c>
      <c r="BH283" s="275">
        <f>IF(U283="sníž. přenesená",N283,0)</f>
        <v>0</v>
      </c>
      <c r="BI283" s="275">
        <f>IF(U283="nulová",N283,0)</f>
        <v>0</v>
      </c>
      <c r="BJ283" s="150" t="s">
        <v>33</v>
      </c>
      <c r="BK283" s="275">
        <f>ROUND(L283*K283,2)</f>
        <v>0</v>
      </c>
      <c r="BL283" s="150" t="s">
        <v>232</v>
      </c>
      <c r="BM283" s="150" t="s">
        <v>1352</v>
      </c>
    </row>
    <row r="284" spans="2:65" s="162" customFormat="1" ht="31.5" customHeight="1" x14ac:dyDescent="0.3">
      <c r="B284" s="163"/>
      <c r="C284" s="264" t="s">
        <v>449</v>
      </c>
      <c r="D284" s="264" t="s">
        <v>148</v>
      </c>
      <c r="E284" s="265" t="s">
        <v>838</v>
      </c>
      <c r="F284" s="266" t="s">
        <v>839</v>
      </c>
      <c r="G284" s="267"/>
      <c r="H284" s="267"/>
      <c r="I284" s="267"/>
      <c r="J284" s="268" t="s">
        <v>771</v>
      </c>
      <c r="K284" s="269">
        <v>23.007000000000001</v>
      </c>
      <c r="L284" s="339"/>
      <c r="M284" s="340"/>
      <c r="N284" s="270">
        <f>ROUND(L284*K284,2)</f>
        <v>0</v>
      </c>
      <c r="O284" s="267"/>
      <c r="P284" s="267"/>
      <c r="Q284" s="267"/>
      <c r="R284" s="168"/>
      <c r="T284" s="271" t="s">
        <v>3</v>
      </c>
      <c r="U284" s="272" t="s">
        <v>42</v>
      </c>
      <c r="V284" s="273">
        <v>0.23100000000000001</v>
      </c>
      <c r="W284" s="273">
        <f>V284*K284</f>
        <v>5.3146170000000001</v>
      </c>
      <c r="X284" s="273">
        <v>0</v>
      </c>
      <c r="Y284" s="273">
        <f>X284*K284</f>
        <v>0</v>
      </c>
      <c r="Z284" s="273">
        <v>0</v>
      </c>
      <c r="AA284" s="274">
        <f>Z284*K284</f>
        <v>0</v>
      </c>
      <c r="AR284" s="150" t="s">
        <v>232</v>
      </c>
      <c r="AT284" s="150" t="s">
        <v>148</v>
      </c>
      <c r="AU284" s="150" t="s">
        <v>86</v>
      </c>
      <c r="AY284" s="150" t="s">
        <v>147</v>
      </c>
      <c r="BE284" s="275">
        <f>IF(U284="základní",N284,0)</f>
        <v>0</v>
      </c>
      <c r="BF284" s="275">
        <f>IF(U284="snížená",N284,0)</f>
        <v>0</v>
      </c>
      <c r="BG284" s="275">
        <f>IF(U284="zákl. přenesená",N284,0)</f>
        <v>0</v>
      </c>
      <c r="BH284" s="275">
        <f>IF(U284="sníž. přenesená",N284,0)</f>
        <v>0</v>
      </c>
      <c r="BI284" s="275">
        <f>IF(U284="nulová",N284,0)</f>
        <v>0</v>
      </c>
      <c r="BJ284" s="150" t="s">
        <v>33</v>
      </c>
      <c r="BK284" s="275">
        <f>ROUND(L284*K284,2)</f>
        <v>0</v>
      </c>
      <c r="BL284" s="150" t="s">
        <v>232</v>
      </c>
      <c r="BM284" s="150" t="s">
        <v>1353</v>
      </c>
    </row>
    <row r="285" spans="2:65" s="254" customFormat="1" ht="29.85" customHeight="1" x14ac:dyDescent="0.3">
      <c r="B285" s="249"/>
      <c r="C285" s="250"/>
      <c r="D285" s="261" t="s">
        <v>123</v>
      </c>
      <c r="E285" s="261"/>
      <c r="F285" s="261"/>
      <c r="G285" s="261"/>
      <c r="H285" s="261"/>
      <c r="I285" s="261"/>
      <c r="J285" s="261"/>
      <c r="K285" s="261"/>
      <c r="L285" s="261"/>
      <c r="M285" s="261"/>
      <c r="N285" s="332">
        <f>BK285</f>
        <v>0</v>
      </c>
      <c r="O285" s="333"/>
      <c r="P285" s="333"/>
      <c r="Q285" s="333"/>
      <c r="R285" s="253"/>
      <c r="T285" s="255"/>
      <c r="U285" s="250"/>
      <c r="V285" s="250"/>
      <c r="W285" s="256">
        <f>SUM(W286:W379)</f>
        <v>374.40615999999994</v>
      </c>
      <c r="X285" s="250"/>
      <c r="Y285" s="256">
        <f>SUM(Y286:Y379)</f>
        <v>11.24767183</v>
      </c>
      <c r="Z285" s="250"/>
      <c r="AA285" s="257">
        <f>SUM(AA286:AA379)</f>
        <v>0</v>
      </c>
      <c r="AR285" s="258" t="s">
        <v>86</v>
      </c>
      <c r="AT285" s="259" t="s">
        <v>76</v>
      </c>
      <c r="AU285" s="259" t="s">
        <v>33</v>
      </c>
      <c r="AY285" s="258" t="s">
        <v>147</v>
      </c>
      <c r="BK285" s="260">
        <f>SUM(BK286:BK379)</f>
        <v>0</v>
      </c>
    </row>
    <row r="286" spans="2:65" s="162" customFormat="1" ht="31.5" customHeight="1" x14ac:dyDescent="0.3">
      <c r="B286" s="163"/>
      <c r="C286" s="264" t="s">
        <v>208</v>
      </c>
      <c r="D286" s="264" t="s">
        <v>148</v>
      </c>
      <c r="E286" s="265" t="s">
        <v>1354</v>
      </c>
      <c r="F286" s="266" t="s">
        <v>1355</v>
      </c>
      <c r="G286" s="267"/>
      <c r="H286" s="267"/>
      <c r="I286" s="267"/>
      <c r="J286" s="268" t="s">
        <v>151</v>
      </c>
      <c r="K286" s="269">
        <v>291.14</v>
      </c>
      <c r="L286" s="339"/>
      <c r="M286" s="340"/>
      <c r="N286" s="270">
        <f>ROUND(L286*K286,2)</f>
        <v>0</v>
      </c>
      <c r="O286" s="267"/>
      <c r="P286" s="267"/>
      <c r="Q286" s="267"/>
      <c r="R286" s="168"/>
      <c r="T286" s="271" t="s">
        <v>3</v>
      </c>
      <c r="U286" s="272" t="s">
        <v>42</v>
      </c>
      <c r="V286" s="273">
        <v>0.19900000000000001</v>
      </c>
      <c r="W286" s="273">
        <f>V286*K286</f>
        <v>57.936860000000003</v>
      </c>
      <c r="X286" s="273">
        <v>3.0000000000000001E-3</v>
      </c>
      <c r="Y286" s="273">
        <f>X286*K286</f>
        <v>0.87341999999999997</v>
      </c>
      <c r="Z286" s="273">
        <v>0</v>
      </c>
      <c r="AA286" s="274">
        <f>Z286*K286</f>
        <v>0</v>
      </c>
      <c r="AR286" s="150" t="s">
        <v>232</v>
      </c>
      <c r="AT286" s="150" t="s">
        <v>148</v>
      </c>
      <c r="AU286" s="150" t="s">
        <v>86</v>
      </c>
      <c r="AY286" s="150" t="s">
        <v>147</v>
      </c>
      <c r="BE286" s="275">
        <f>IF(U286="základní",N286,0)</f>
        <v>0</v>
      </c>
      <c r="BF286" s="275">
        <f>IF(U286="snížená",N286,0)</f>
        <v>0</v>
      </c>
      <c r="BG286" s="275">
        <f>IF(U286="zákl. přenesená",N286,0)</f>
        <v>0</v>
      </c>
      <c r="BH286" s="275">
        <f>IF(U286="sníž. přenesená",N286,0)</f>
        <v>0</v>
      </c>
      <c r="BI286" s="275">
        <f>IF(U286="nulová",N286,0)</f>
        <v>0</v>
      </c>
      <c r="BJ286" s="150" t="s">
        <v>33</v>
      </c>
      <c r="BK286" s="275">
        <f>ROUND(L286*K286,2)</f>
        <v>0</v>
      </c>
      <c r="BL286" s="150" t="s">
        <v>232</v>
      </c>
      <c r="BM286" s="150" t="s">
        <v>1356</v>
      </c>
    </row>
    <row r="287" spans="2:65" s="283" customFormat="1" ht="31.5" customHeight="1" x14ac:dyDescent="0.3">
      <c r="B287" s="276"/>
      <c r="C287" s="277"/>
      <c r="D287" s="277"/>
      <c r="E287" s="278" t="s">
        <v>3</v>
      </c>
      <c r="F287" s="279" t="s">
        <v>1316</v>
      </c>
      <c r="G287" s="280"/>
      <c r="H287" s="280"/>
      <c r="I287" s="280"/>
      <c r="J287" s="277"/>
      <c r="K287" s="281" t="s">
        <v>3</v>
      </c>
      <c r="L287" s="277"/>
      <c r="M287" s="277"/>
      <c r="N287" s="277"/>
      <c r="O287" s="277"/>
      <c r="P287" s="277"/>
      <c r="Q287" s="277"/>
      <c r="R287" s="282"/>
      <c r="T287" s="284"/>
      <c r="U287" s="277"/>
      <c r="V287" s="277"/>
      <c r="W287" s="277"/>
      <c r="X287" s="277"/>
      <c r="Y287" s="277"/>
      <c r="Z287" s="277"/>
      <c r="AA287" s="285"/>
      <c r="AT287" s="286" t="s">
        <v>155</v>
      </c>
      <c r="AU287" s="286" t="s">
        <v>86</v>
      </c>
      <c r="AV287" s="283" t="s">
        <v>33</v>
      </c>
      <c r="AW287" s="283" t="s">
        <v>32</v>
      </c>
      <c r="AX287" s="283" t="s">
        <v>77</v>
      </c>
      <c r="AY287" s="286" t="s">
        <v>147</v>
      </c>
    </row>
    <row r="288" spans="2:65" s="294" customFormat="1" ht="22.5" customHeight="1" x14ac:dyDescent="0.3">
      <c r="B288" s="287"/>
      <c r="C288" s="288"/>
      <c r="D288" s="288"/>
      <c r="E288" s="289" t="s">
        <v>3</v>
      </c>
      <c r="F288" s="290" t="s">
        <v>1317</v>
      </c>
      <c r="G288" s="291"/>
      <c r="H288" s="291"/>
      <c r="I288" s="291"/>
      <c r="J288" s="288"/>
      <c r="K288" s="292">
        <v>21.195</v>
      </c>
      <c r="L288" s="288"/>
      <c r="M288" s="288"/>
      <c r="N288" s="288"/>
      <c r="O288" s="288"/>
      <c r="P288" s="288"/>
      <c r="Q288" s="288"/>
      <c r="R288" s="293"/>
      <c r="T288" s="295"/>
      <c r="U288" s="288"/>
      <c r="V288" s="288"/>
      <c r="W288" s="288"/>
      <c r="X288" s="288"/>
      <c r="Y288" s="288"/>
      <c r="Z288" s="288"/>
      <c r="AA288" s="296"/>
      <c r="AT288" s="297" t="s">
        <v>155</v>
      </c>
      <c r="AU288" s="297" t="s">
        <v>86</v>
      </c>
      <c r="AV288" s="294" t="s">
        <v>86</v>
      </c>
      <c r="AW288" s="294" t="s">
        <v>32</v>
      </c>
      <c r="AX288" s="294" t="s">
        <v>77</v>
      </c>
      <c r="AY288" s="297" t="s">
        <v>147</v>
      </c>
    </row>
    <row r="289" spans="2:51" s="294" customFormat="1" ht="22.5" customHeight="1" x14ac:dyDescent="0.3">
      <c r="B289" s="287"/>
      <c r="C289" s="288"/>
      <c r="D289" s="288"/>
      <c r="E289" s="289" t="s">
        <v>3</v>
      </c>
      <c r="F289" s="290" t="s">
        <v>1318</v>
      </c>
      <c r="G289" s="291"/>
      <c r="H289" s="291"/>
      <c r="I289" s="291"/>
      <c r="J289" s="288"/>
      <c r="K289" s="292">
        <v>9.4410000000000007</v>
      </c>
      <c r="L289" s="288"/>
      <c r="M289" s="288"/>
      <c r="N289" s="288"/>
      <c r="O289" s="288"/>
      <c r="P289" s="288"/>
      <c r="Q289" s="288"/>
      <c r="R289" s="293"/>
      <c r="T289" s="295"/>
      <c r="U289" s="288"/>
      <c r="V289" s="288"/>
      <c r="W289" s="288"/>
      <c r="X289" s="288"/>
      <c r="Y289" s="288"/>
      <c r="Z289" s="288"/>
      <c r="AA289" s="296"/>
      <c r="AT289" s="297" t="s">
        <v>155</v>
      </c>
      <c r="AU289" s="297" t="s">
        <v>86</v>
      </c>
      <c r="AV289" s="294" t="s">
        <v>86</v>
      </c>
      <c r="AW289" s="294" t="s">
        <v>32</v>
      </c>
      <c r="AX289" s="294" t="s">
        <v>77</v>
      </c>
      <c r="AY289" s="297" t="s">
        <v>147</v>
      </c>
    </row>
    <row r="290" spans="2:51" s="294" customFormat="1" ht="22.5" customHeight="1" x14ac:dyDescent="0.3">
      <c r="B290" s="287"/>
      <c r="C290" s="288"/>
      <c r="D290" s="288"/>
      <c r="E290" s="289" t="s">
        <v>3</v>
      </c>
      <c r="F290" s="290" t="s">
        <v>1319</v>
      </c>
      <c r="G290" s="291"/>
      <c r="H290" s="291"/>
      <c r="I290" s="291"/>
      <c r="J290" s="288"/>
      <c r="K290" s="292">
        <v>18.277999999999999</v>
      </c>
      <c r="L290" s="288"/>
      <c r="M290" s="288"/>
      <c r="N290" s="288"/>
      <c r="O290" s="288"/>
      <c r="P290" s="288"/>
      <c r="Q290" s="288"/>
      <c r="R290" s="293"/>
      <c r="T290" s="295"/>
      <c r="U290" s="288"/>
      <c r="V290" s="288"/>
      <c r="W290" s="288"/>
      <c r="X290" s="288"/>
      <c r="Y290" s="288"/>
      <c r="Z290" s="288"/>
      <c r="AA290" s="296"/>
      <c r="AT290" s="297" t="s">
        <v>155</v>
      </c>
      <c r="AU290" s="297" t="s">
        <v>86</v>
      </c>
      <c r="AV290" s="294" t="s">
        <v>86</v>
      </c>
      <c r="AW290" s="294" t="s">
        <v>32</v>
      </c>
      <c r="AX290" s="294" t="s">
        <v>77</v>
      </c>
      <c r="AY290" s="297" t="s">
        <v>147</v>
      </c>
    </row>
    <row r="291" spans="2:51" s="294" customFormat="1" ht="22.5" customHeight="1" x14ac:dyDescent="0.3">
      <c r="B291" s="287"/>
      <c r="C291" s="288"/>
      <c r="D291" s="288"/>
      <c r="E291" s="289" t="s">
        <v>3</v>
      </c>
      <c r="F291" s="290" t="s">
        <v>1320</v>
      </c>
      <c r="G291" s="291"/>
      <c r="H291" s="291"/>
      <c r="I291" s="291"/>
      <c r="J291" s="288"/>
      <c r="K291" s="292">
        <v>39.463000000000001</v>
      </c>
      <c r="L291" s="288"/>
      <c r="M291" s="288"/>
      <c r="N291" s="288"/>
      <c r="O291" s="288"/>
      <c r="P291" s="288"/>
      <c r="Q291" s="288"/>
      <c r="R291" s="293"/>
      <c r="T291" s="295"/>
      <c r="U291" s="288"/>
      <c r="V291" s="288"/>
      <c r="W291" s="288"/>
      <c r="X291" s="288"/>
      <c r="Y291" s="288"/>
      <c r="Z291" s="288"/>
      <c r="AA291" s="296"/>
      <c r="AT291" s="297" t="s">
        <v>155</v>
      </c>
      <c r="AU291" s="297" t="s">
        <v>86</v>
      </c>
      <c r="AV291" s="294" t="s">
        <v>86</v>
      </c>
      <c r="AW291" s="294" t="s">
        <v>32</v>
      </c>
      <c r="AX291" s="294" t="s">
        <v>77</v>
      </c>
      <c r="AY291" s="297" t="s">
        <v>147</v>
      </c>
    </row>
    <row r="292" spans="2:51" s="294" customFormat="1" ht="22.5" customHeight="1" x14ac:dyDescent="0.3">
      <c r="B292" s="287"/>
      <c r="C292" s="288"/>
      <c r="D292" s="288"/>
      <c r="E292" s="289" t="s">
        <v>3</v>
      </c>
      <c r="F292" s="290" t="s">
        <v>1321</v>
      </c>
      <c r="G292" s="291"/>
      <c r="H292" s="291"/>
      <c r="I292" s="291"/>
      <c r="J292" s="288"/>
      <c r="K292" s="292">
        <v>25.577999999999999</v>
      </c>
      <c r="L292" s="288"/>
      <c r="M292" s="288"/>
      <c r="N292" s="288"/>
      <c r="O292" s="288"/>
      <c r="P292" s="288"/>
      <c r="Q292" s="288"/>
      <c r="R292" s="293"/>
      <c r="T292" s="295"/>
      <c r="U292" s="288"/>
      <c r="V292" s="288"/>
      <c r="W292" s="288"/>
      <c r="X292" s="288"/>
      <c r="Y292" s="288"/>
      <c r="Z292" s="288"/>
      <c r="AA292" s="296"/>
      <c r="AT292" s="297" t="s">
        <v>155</v>
      </c>
      <c r="AU292" s="297" t="s">
        <v>86</v>
      </c>
      <c r="AV292" s="294" t="s">
        <v>86</v>
      </c>
      <c r="AW292" s="294" t="s">
        <v>32</v>
      </c>
      <c r="AX292" s="294" t="s">
        <v>77</v>
      </c>
      <c r="AY292" s="297" t="s">
        <v>147</v>
      </c>
    </row>
    <row r="293" spans="2:51" s="294" customFormat="1" ht="22.5" customHeight="1" x14ac:dyDescent="0.3">
      <c r="B293" s="287"/>
      <c r="C293" s="288"/>
      <c r="D293" s="288"/>
      <c r="E293" s="289" t="s">
        <v>3</v>
      </c>
      <c r="F293" s="290" t="s">
        <v>1322</v>
      </c>
      <c r="G293" s="291"/>
      <c r="H293" s="291"/>
      <c r="I293" s="291"/>
      <c r="J293" s="288"/>
      <c r="K293" s="292">
        <v>27.89</v>
      </c>
      <c r="L293" s="288"/>
      <c r="M293" s="288"/>
      <c r="N293" s="288"/>
      <c r="O293" s="288"/>
      <c r="P293" s="288"/>
      <c r="Q293" s="288"/>
      <c r="R293" s="293"/>
      <c r="T293" s="295"/>
      <c r="U293" s="288"/>
      <c r="V293" s="288"/>
      <c r="W293" s="288"/>
      <c r="X293" s="288"/>
      <c r="Y293" s="288"/>
      <c r="Z293" s="288"/>
      <c r="AA293" s="296"/>
      <c r="AT293" s="297" t="s">
        <v>155</v>
      </c>
      <c r="AU293" s="297" t="s">
        <v>86</v>
      </c>
      <c r="AV293" s="294" t="s">
        <v>86</v>
      </c>
      <c r="AW293" s="294" t="s">
        <v>32</v>
      </c>
      <c r="AX293" s="294" t="s">
        <v>77</v>
      </c>
      <c r="AY293" s="297" t="s">
        <v>147</v>
      </c>
    </row>
    <row r="294" spans="2:51" s="294" customFormat="1" ht="22.5" customHeight="1" x14ac:dyDescent="0.3">
      <c r="B294" s="287"/>
      <c r="C294" s="288"/>
      <c r="D294" s="288"/>
      <c r="E294" s="289" t="s">
        <v>3</v>
      </c>
      <c r="F294" s="290" t="s">
        <v>1323</v>
      </c>
      <c r="G294" s="291"/>
      <c r="H294" s="291"/>
      <c r="I294" s="291"/>
      <c r="J294" s="288"/>
      <c r="K294" s="292">
        <v>11.757</v>
      </c>
      <c r="L294" s="288"/>
      <c r="M294" s="288"/>
      <c r="N294" s="288"/>
      <c r="O294" s="288"/>
      <c r="P294" s="288"/>
      <c r="Q294" s="288"/>
      <c r="R294" s="293"/>
      <c r="T294" s="295"/>
      <c r="U294" s="288"/>
      <c r="V294" s="288"/>
      <c r="W294" s="288"/>
      <c r="X294" s="288"/>
      <c r="Y294" s="288"/>
      <c r="Z294" s="288"/>
      <c r="AA294" s="296"/>
      <c r="AT294" s="297" t="s">
        <v>155</v>
      </c>
      <c r="AU294" s="297" t="s">
        <v>86</v>
      </c>
      <c r="AV294" s="294" t="s">
        <v>86</v>
      </c>
      <c r="AW294" s="294" t="s">
        <v>32</v>
      </c>
      <c r="AX294" s="294" t="s">
        <v>77</v>
      </c>
      <c r="AY294" s="297" t="s">
        <v>147</v>
      </c>
    </row>
    <row r="295" spans="2:51" s="294" customFormat="1" ht="22.5" customHeight="1" x14ac:dyDescent="0.3">
      <c r="B295" s="287"/>
      <c r="C295" s="288"/>
      <c r="D295" s="288"/>
      <c r="E295" s="289" t="s">
        <v>3</v>
      </c>
      <c r="F295" s="290" t="s">
        <v>1324</v>
      </c>
      <c r="G295" s="291"/>
      <c r="H295" s="291"/>
      <c r="I295" s="291"/>
      <c r="J295" s="288"/>
      <c r="K295" s="292">
        <v>11.856</v>
      </c>
      <c r="L295" s="288"/>
      <c r="M295" s="288"/>
      <c r="N295" s="288"/>
      <c r="O295" s="288"/>
      <c r="P295" s="288"/>
      <c r="Q295" s="288"/>
      <c r="R295" s="293"/>
      <c r="T295" s="295"/>
      <c r="U295" s="288"/>
      <c r="V295" s="288"/>
      <c r="W295" s="288"/>
      <c r="X295" s="288"/>
      <c r="Y295" s="288"/>
      <c r="Z295" s="288"/>
      <c r="AA295" s="296"/>
      <c r="AT295" s="297" t="s">
        <v>155</v>
      </c>
      <c r="AU295" s="297" t="s">
        <v>86</v>
      </c>
      <c r="AV295" s="294" t="s">
        <v>86</v>
      </c>
      <c r="AW295" s="294" t="s">
        <v>32</v>
      </c>
      <c r="AX295" s="294" t="s">
        <v>77</v>
      </c>
      <c r="AY295" s="297" t="s">
        <v>147</v>
      </c>
    </row>
    <row r="296" spans="2:51" s="294" customFormat="1" ht="22.5" customHeight="1" x14ac:dyDescent="0.3">
      <c r="B296" s="287"/>
      <c r="C296" s="288"/>
      <c r="D296" s="288"/>
      <c r="E296" s="289" t="s">
        <v>3</v>
      </c>
      <c r="F296" s="290" t="s">
        <v>1325</v>
      </c>
      <c r="G296" s="291"/>
      <c r="H296" s="291"/>
      <c r="I296" s="291"/>
      <c r="J296" s="288"/>
      <c r="K296" s="292">
        <v>6.0229999999999997</v>
      </c>
      <c r="L296" s="288"/>
      <c r="M296" s="288"/>
      <c r="N296" s="288"/>
      <c r="O296" s="288"/>
      <c r="P296" s="288"/>
      <c r="Q296" s="288"/>
      <c r="R296" s="293"/>
      <c r="T296" s="295"/>
      <c r="U296" s="288"/>
      <c r="V296" s="288"/>
      <c r="W296" s="288"/>
      <c r="X296" s="288"/>
      <c r="Y296" s="288"/>
      <c r="Z296" s="288"/>
      <c r="AA296" s="296"/>
      <c r="AT296" s="297" t="s">
        <v>155</v>
      </c>
      <c r="AU296" s="297" t="s">
        <v>86</v>
      </c>
      <c r="AV296" s="294" t="s">
        <v>86</v>
      </c>
      <c r="AW296" s="294" t="s">
        <v>32</v>
      </c>
      <c r="AX296" s="294" t="s">
        <v>77</v>
      </c>
      <c r="AY296" s="297" t="s">
        <v>147</v>
      </c>
    </row>
    <row r="297" spans="2:51" s="294" customFormat="1" ht="22.5" customHeight="1" x14ac:dyDescent="0.3">
      <c r="B297" s="287"/>
      <c r="C297" s="288"/>
      <c r="D297" s="288"/>
      <c r="E297" s="289" t="s">
        <v>3</v>
      </c>
      <c r="F297" s="290" t="s">
        <v>1326</v>
      </c>
      <c r="G297" s="291"/>
      <c r="H297" s="291"/>
      <c r="I297" s="291"/>
      <c r="J297" s="288"/>
      <c r="K297" s="292">
        <v>19.265999999999998</v>
      </c>
      <c r="L297" s="288"/>
      <c r="M297" s="288"/>
      <c r="N297" s="288"/>
      <c r="O297" s="288"/>
      <c r="P297" s="288"/>
      <c r="Q297" s="288"/>
      <c r="R297" s="293"/>
      <c r="T297" s="295"/>
      <c r="U297" s="288"/>
      <c r="V297" s="288"/>
      <c r="W297" s="288"/>
      <c r="X297" s="288"/>
      <c r="Y297" s="288"/>
      <c r="Z297" s="288"/>
      <c r="AA297" s="296"/>
      <c r="AT297" s="297" t="s">
        <v>155</v>
      </c>
      <c r="AU297" s="297" t="s">
        <v>86</v>
      </c>
      <c r="AV297" s="294" t="s">
        <v>86</v>
      </c>
      <c r="AW297" s="294" t="s">
        <v>32</v>
      </c>
      <c r="AX297" s="294" t="s">
        <v>77</v>
      </c>
      <c r="AY297" s="297" t="s">
        <v>147</v>
      </c>
    </row>
    <row r="298" spans="2:51" s="316" customFormat="1" ht="22.5" customHeight="1" x14ac:dyDescent="0.3">
      <c r="B298" s="309"/>
      <c r="C298" s="310"/>
      <c r="D298" s="310"/>
      <c r="E298" s="311" t="s">
        <v>3</v>
      </c>
      <c r="F298" s="312" t="s">
        <v>1327</v>
      </c>
      <c r="G298" s="313"/>
      <c r="H298" s="313"/>
      <c r="I298" s="313"/>
      <c r="J298" s="310"/>
      <c r="K298" s="314">
        <v>190.74700000000001</v>
      </c>
      <c r="L298" s="310"/>
      <c r="M298" s="310"/>
      <c r="N298" s="310"/>
      <c r="O298" s="310"/>
      <c r="P298" s="310"/>
      <c r="Q298" s="310"/>
      <c r="R298" s="315"/>
      <c r="T298" s="317"/>
      <c r="U298" s="310"/>
      <c r="V298" s="310"/>
      <c r="W298" s="310"/>
      <c r="X298" s="310"/>
      <c r="Y298" s="310"/>
      <c r="Z298" s="310"/>
      <c r="AA298" s="318"/>
      <c r="AT298" s="319" t="s">
        <v>155</v>
      </c>
      <c r="AU298" s="319" t="s">
        <v>86</v>
      </c>
      <c r="AV298" s="316" t="s">
        <v>164</v>
      </c>
      <c r="AW298" s="316" t="s">
        <v>32</v>
      </c>
      <c r="AX298" s="316" t="s">
        <v>77</v>
      </c>
      <c r="AY298" s="319" t="s">
        <v>147</v>
      </c>
    </row>
    <row r="299" spans="2:51" s="283" customFormat="1" ht="31.5" customHeight="1" x14ac:dyDescent="0.3">
      <c r="B299" s="276"/>
      <c r="C299" s="277"/>
      <c r="D299" s="277"/>
      <c r="E299" s="278" t="s">
        <v>3</v>
      </c>
      <c r="F299" s="320" t="s">
        <v>1328</v>
      </c>
      <c r="G299" s="280"/>
      <c r="H299" s="280"/>
      <c r="I299" s="280"/>
      <c r="J299" s="277"/>
      <c r="K299" s="281" t="s">
        <v>3</v>
      </c>
      <c r="L299" s="277"/>
      <c r="M299" s="277"/>
      <c r="N299" s="277"/>
      <c r="O299" s="277"/>
      <c r="P299" s="277"/>
      <c r="Q299" s="277"/>
      <c r="R299" s="282"/>
      <c r="T299" s="284"/>
      <c r="U299" s="277"/>
      <c r="V299" s="277"/>
      <c r="W299" s="277"/>
      <c r="X299" s="277"/>
      <c r="Y299" s="277"/>
      <c r="Z299" s="277"/>
      <c r="AA299" s="285"/>
      <c r="AT299" s="286" t="s">
        <v>155</v>
      </c>
      <c r="AU299" s="286" t="s">
        <v>86</v>
      </c>
      <c r="AV299" s="283" t="s">
        <v>33</v>
      </c>
      <c r="AW299" s="283" t="s">
        <v>32</v>
      </c>
      <c r="AX299" s="283" t="s">
        <v>77</v>
      </c>
      <c r="AY299" s="286" t="s">
        <v>147</v>
      </c>
    </row>
    <row r="300" spans="2:51" s="294" customFormat="1" ht="22.5" customHeight="1" x14ac:dyDescent="0.3">
      <c r="B300" s="287"/>
      <c r="C300" s="288"/>
      <c r="D300" s="288"/>
      <c r="E300" s="289" t="s">
        <v>3</v>
      </c>
      <c r="F300" s="290" t="s">
        <v>1329</v>
      </c>
      <c r="G300" s="291"/>
      <c r="H300" s="291"/>
      <c r="I300" s="291"/>
      <c r="J300" s="288"/>
      <c r="K300" s="292">
        <v>11.154999999999999</v>
      </c>
      <c r="L300" s="288"/>
      <c r="M300" s="288"/>
      <c r="N300" s="288"/>
      <c r="O300" s="288"/>
      <c r="P300" s="288"/>
      <c r="Q300" s="288"/>
      <c r="R300" s="293"/>
      <c r="T300" s="295"/>
      <c r="U300" s="288"/>
      <c r="V300" s="288"/>
      <c r="W300" s="288"/>
      <c r="X300" s="288"/>
      <c r="Y300" s="288"/>
      <c r="Z300" s="288"/>
      <c r="AA300" s="296"/>
      <c r="AT300" s="297" t="s">
        <v>155</v>
      </c>
      <c r="AU300" s="297" t="s">
        <v>86</v>
      </c>
      <c r="AV300" s="294" t="s">
        <v>86</v>
      </c>
      <c r="AW300" s="294" t="s">
        <v>32</v>
      </c>
      <c r="AX300" s="294" t="s">
        <v>77</v>
      </c>
      <c r="AY300" s="297" t="s">
        <v>147</v>
      </c>
    </row>
    <row r="301" spans="2:51" s="294" customFormat="1" ht="22.5" customHeight="1" x14ac:dyDescent="0.3">
      <c r="B301" s="287"/>
      <c r="C301" s="288"/>
      <c r="D301" s="288"/>
      <c r="E301" s="289" t="s">
        <v>3</v>
      </c>
      <c r="F301" s="290" t="s">
        <v>1330</v>
      </c>
      <c r="G301" s="291"/>
      <c r="H301" s="291"/>
      <c r="I301" s="291"/>
      <c r="J301" s="288"/>
      <c r="K301" s="292">
        <v>4.9690000000000003</v>
      </c>
      <c r="L301" s="288"/>
      <c r="M301" s="288"/>
      <c r="N301" s="288"/>
      <c r="O301" s="288"/>
      <c r="P301" s="288"/>
      <c r="Q301" s="288"/>
      <c r="R301" s="293"/>
      <c r="T301" s="295"/>
      <c r="U301" s="288"/>
      <c r="V301" s="288"/>
      <c r="W301" s="288"/>
      <c r="X301" s="288"/>
      <c r="Y301" s="288"/>
      <c r="Z301" s="288"/>
      <c r="AA301" s="296"/>
      <c r="AT301" s="297" t="s">
        <v>155</v>
      </c>
      <c r="AU301" s="297" t="s">
        <v>86</v>
      </c>
      <c r="AV301" s="294" t="s">
        <v>86</v>
      </c>
      <c r="AW301" s="294" t="s">
        <v>32</v>
      </c>
      <c r="AX301" s="294" t="s">
        <v>77</v>
      </c>
      <c r="AY301" s="297" t="s">
        <v>147</v>
      </c>
    </row>
    <row r="302" spans="2:51" s="294" customFormat="1" ht="22.5" customHeight="1" x14ac:dyDescent="0.3">
      <c r="B302" s="287"/>
      <c r="C302" s="288"/>
      <c r="D302" s="288"/>
      <c r="E302" s="289" t="s">
        <v>3</v>
      </c>
      <c r="F302" s="290" t="s">
        <v>1331</v>
      </c>
      <c r="G302" s="291"/>
      <c r="H302" s="291"/>
      <c r="I302" s="291"/>
      <c r="J302" s="288"/>
      <c r="K302" s="292">
        <v>9.6199999999999992</v>
      </c>
      <c r="L302" s="288"/>
      <c r="M302" s="288"/>
      <c r="N302" s="288"/>
      <c r="O302" s="288"/>
      <c r="P302" s="288"/>
      <c r="Q302" s="288"/>
      <c r="R302" s="293"/>
      <c r="T302" s="295"/>
      <c r="U302" s="288"/>
      <c r="V302" s="288"/>
      <c r="W302" s="288"/>
      <c r="X302" s="288"/>
      <c r="Y302" s="288"/>
      <c r="Z302" s="288"/>
      <c r="AA302" s="296"/>
      <c r="AT302" s="297" t="s">
        <v>155</v>
      </c>
      <c r="AU302" s="297" t="s">
        <v>86</v>
      </c>
      <c r="AV302" s="294" t="s">
        <v>86</v>
      </c>
      <c r="AW302" s="294" t="s">
        <v>32</v>
      </c>
      <c r="AX302" s="294" t="s">
        <v>77</v>
      </c>
      <c r="AY302" s="297" t="s">
        <v>147</v>
      </c>
    </row>
    <row r="303" spans="2:51" s="294" customFormat="1" ht="22.5" customHeight="1" x14ac:dyDescent="0.3">
      <c r="B303" s="287"/>
      <c r="C303" s="288"/>
      <c r="D303" s="288"/>
      <c r="E303" s="289" t="s">
        <v>3</v>
      </c>
      <c r="F303" s="290" t="s">
        <v>1332</v>
      </c>
      <c r="G303" s="291"/>
      <c r="H303" s="291"/>
      <c r="I303" s="291"/>
      <c r="J303" s="288"/>
      <c r="K303" s="292">
        <v>20.77</v>
      </c>
      <c r="L303" s="288"/>
      <c r="M303" s="288"/>
      <c r="N303" s="288"/>
      <c r="O303" s="288"/>
      <c r="P303" s="288"/>
      <c r="Q303" s="288"/>
      <c r="R303" s="293"/>
      <c r="T303" s="295"/>
      <c r="U303" s="288"/>
      <c r="V303" s="288"/>
      <c r="W303" s="288"/>
      <c r="X303" s="288"/>
      <c r="Y303" s="288"/>
      <c r="Z303" s="288"/>
      <c r="AA303" s="296"/>
      <c r="AT303" s="297" t="s">
        <v>155</v>
      </c>
      <c r="AU303" s="297" t="s">
        <v>86</v>
      </c>
      <c r="AV303" s="294" t="s">
        <v>86</v>
      </c>
      <c r="AW303" s="294" t="s">
        <v>32</v>
      </c>
      <c r="AX303" s="294" t="s">
        <v>77</v>
      </c>
      <c r="AY303" s="297" t="s">
        <v>147</v>
      </c>
    </row>
    <row r="304" spans="2:51" s="294" customFormat="1" ht="22.5" customHeight="1" x14ac:dyDescent="0.3">
      <c r="B304" s="287"/>
      <c r="C304" s="288"/>
      <c r="D304" s="288"/>
      <c r="E304" s="289" t="s">
        <v>3</v>
      </c>
      <c r="F304" s="290" t="s">
        <v>1333</v>
      </c>
      <c r="G304" s="291"/>
      <c r="H304" s="291"/>
      <c r="I304" s="291"/>
      <c r="J304" s="288"/>
      <c r="K304" s="292">
        <v>13.462</v>
      </c>
      <c r="L304" s="288"/>
      <c r="M304" s="288"/>
      <c r="N304" s="288"/>
      <c r="O304" s="288"/>
      <c r="P304" s="288"/>
      <c r="Q304" s="288"/>
      <c r="R304" s="293"/>
      <c r="T304" s="295"/>
      <c r="U304" s="288"/>
      <c r="V304" s="288"/>
      <c r="W304" s="288"/>
      <c r="X304" s="288"/>
      <c r="Y304" s="288"/>
      <c r="Z304" s="288"/>
      <c r="AA304" s="296"/>
      <c r="AT304" s="297" t="s">
        <v>155</v>
      </c>
      <c r="AU304" s="297" t="s">
        <v>86</v>
      </c>
      <c r="AV304" s="294" t="s">
        <v>86</v>
      </c>
      <c r="AW304" s="294" t="s">
        <v>32</v>
      </c>
      <c r="AX304" s="294" t="s">
        <v>77</v>
      </c>
      <c r="AY304" s="297" t="s">
        <v>147</v>
      </c>
    </row>
    <row r="305" spans="2:65" s="294" customFormat="1" ht="22.5" customHeight="1" x14ac:dyDescent="0.3">
      <c r="B305" s="287"/>
      <c r="C305" s="288"/>
      <c r="D305" s="288"/>
      <c r="E305" s="289" t="s">
        <v>3</v>
      </c>
      <c r="F305" s="290" t="s">
        <v>1334</v>
      </c>
      <c r="G305" s="291"/>
      <c r="H305" s="291"/>
      <c r="I305" s="291"/>
      <c r="J305" s="288"/>
      <c r="K305" s="292">
        <v>14.679</v>
      </c>
      <c r="L305" s="288"/>
      <c r="M305" s="288"/>
      <c r="N305" s="288"/>
      <c r="O305" s="288"/>
      <c r="P305" s="288"/>
      <c r="Q305" s="288"/>
      <c r="R305" s="293"/>
      <c r="T305" s="295"/>
      <c r="U305" s="288"/>
      <c r="V305" s="288"/>
      <c r="W305" s="288"/>
      <c r="X305" s="288"/>
      <c r="Y305" s="288"/>
      <c r="Z305" s="288"/>
      <c r="AA305" s="296"/>
      <c r="AT305" s="297" t="s">
        <v>155</v>
      </c>
      <c r="AU305" s="297" t="s">
        <v>86</v>
      </c>
      <c r="AV305" s="294" t="s">
        <v>86</v>
      </c>
      <c r="AW305" s="294" t="s">
        <v>32</v>
      </c>
      <c r="AX305" s="294" t="s">
        <v>77</v>
      </c>
      <c r="AY305" s="297" t="s">
        <v>147</v>
      </c>
    </row>
    <row r="306" spans="2:65" s="294" customFormat="1" ht="22.5" customHeight="1" x14ac:dyDescent="0.3">
      <c r="B306" s="287"/>
      <c r="C306" s="288"/>
      <c r="D306" s="288"/>
      <c r="E306" s="289" t="s">
        <v>3</v>
      </c>
      <c r="F306" s="290" t="s">
        <v>1335</v>
      </c>
      <c r="G306" s="291"/>
      <c r="H306" s="291"/>
      <c r="I306" s="291"/>
      <c r="J306" s="288"/>
      <c r="K306" s="292">
        <v>6.1879999999999997</v>
      </c>
      <c r="L306" s="288"/>
      <c r="M306" s="288"/>
      <c r="N306" s="288"/>
      <c r="O306" s="288"/>
      <c r="P306" s="288"/>
      <c r="Q306" s="288"/>
      <c r="R306" s="293"/>
      <c r="T306" s="295"/>
      <c r="U306" s="288"/>
      <c r="V306" s="288"/>
      <c r="W306" s="288"/>
      <c r="X306" s="288"/>
      <c r="Y306" s="288"/>
      <c r="Z306" s="288"/>
      <c r="AA306" s="296"/>
      <c r="AT306" s="297" t="s">
        <v>155</v>
      </c>
      <c r="AU306" s="297" t="s">
        <v>86</v>
      </c>
      <c r="AV306" s="294" t="s">
        <v>86</v>
      </c>
      <c r="AW306" s="294" t="s">
        <v>32</v>
      </c>
      <c r="AX306" s="294" t="s">
        <v>77</v>
      </c>
      <c r="AY306" s="297" t="s">
        <v>147</v>
      </c>
    </row>
    <row r="307" spans="2:65" s="294" customFormat="1" ht="22.5" customHeight="1" x14ac:dyDescent="0.3">
      <c r="B307" s="287"/>
      <c r="C307" s="288"/>
      <c r="D307" s="288"/>
      <c r="E307" s="289" t="s">
        <v>3</v>
      </c>
      <c r="F307" s="290" t="s">
        <v>1336</v>
      </c>
      <c r="G307" s="291"/>
      <c r="H307" s="291"/>
      <c r="I307" s="291"/>
      <c r="J307" s="288"/>
      <c r="K307" s="292">
        <v>6.24</v>
      </c>
      <c r="L307" s="288"/>
      <c r="M307" s="288"/>
      <c r="N307" s="288"/>
      <c r="O307" s="288"/>
      <c r="P307" s="288"/>
      <c r="Q307" s="288"/>
      <c r="R307" s="293"/>
      <c r="T307" s="295"/>
      <c r="U307" s="288"/>
      <c r="V307" s="288"/>
      <c r="W307" s="288"/>
      <c r="X307" s="288"/>
      <c r="Y307" s="288"/>
      <c r="Z307" s="288"/>
      <c r="AA307" s="296"/>
      <c r="AT307" s="297" t="s">
        <v>155</v>
      </c>
      <c r="AU307" s="297" t="s">
        <v>86</v>
      </c>
      <c r="AV307" s="294" t="s">
        <v>86</v>
      </c>
      <c r="AW307" s="294" t="s">
        <v>32</v>
      </c>
      <c r="AX307" s="294" t="s">
        <v>77</v>
      </c>
      <c r="AY307" s="297" t="s">
        <v>147</v>
      </c>
    </row>
    <row r="308" spans="2:65" s="294" customFormat="1" ht="22.5" customHeight="1" x14ac:dyDescent="0.3">
      <c r="B308" s="287"/>
      <c r="C308" s="288"/>
      <c r="D308" s="288"/>
      <c r="E308" s="289" t="s">
        <v>3</v>
      </c>
      <c r="F308" s="290" t="s">
        <v>1337</v>
      </c>
      <c r="G308" s="291"/>
      <c r="H308" s="291"/>
      <c r="I308" s="291"/>
      <c r="J308" s="288"/>
      <c r="K308" s="292">
        <v>3.17</v>
      </c>
      <c r="L308" s="288"/>
      <c r="M308" s="288"/>
      <c r="N308" s="288"/>
      <c r="O308" s="288"/>
      <c r="P308" s="288"/>
      <c r="Q308" s="288"/>
      <c r="R308" s="293"/>
      <c r="T308" s="295"/>
      <c r="U308" s="288"/>
      <c r="V308" s="288"/>
      <c r="W308" s="288"/>
      <c r="X308" s="288"/>
      <c r="Y308" s="288"/>
      <c r="Z308" s="288"/>
      <c r="AA308" s="296"/>
      <c r="AT308" s="297" t="s">
        <v>155</v>
      </c>
      <c r="AU308" s="297" t="s">
        <v>86</v>
      </c>
      <c r="AV308" s="294" t="s">
        <v>86</v>
      </c>
      <c r="AW308" s="294" t="s">
        <v>32</v>
      </c>
      <c r="AX308" s="294" t="s">
        <v>77</v>
      </c>
      <c r="AY308" s="297" t="s">
        <v>147</v>
      </c>
    </row>
    <row r="309" spans="2:65" s="294" customFormat="1" ht="22.5" customHeight="1" x14ac:dyDescent="0.3">
      <c r="B309" s="287"/>
      <c r="C309" s="288"/>
      <c r="D309" s="288"/>
      <c r="E309" s="289" t="s">
        <v>3</v>
      </c>
      <c r="F309" s="290" t="s">
        <v>1338</v>
      </c>
      <c r="G309" s="291"/>
      <c r="H309" s="291"/>
      <c r="I309" s="291"/>
      <c r="J309" s="288"/>
      <c r="K309" s="292">
        <v>10.14</v>
      </c>
      <c r="L309" s="288"/>
      <c r="M309" s="288"/>
      <c r="N309" s="288"/>
      <c r="O309" s="288"/>
      <c r="P309" s="288"/>
      <c r="Q309" s="288"/>
      <c r="R309" s="293"/>
      <c r="T309" s="295"/>
      <c r="U309" s="288"/>
      <c r="V309" s="288"/>
      <c r="W309" s="288"/>
      <c r="X309" s="288"/>
      <c r="Y309" s="288"/>
      <c r="Z309" s="288"/>
      <c r="AA309" s="296"/>
      <c r="AT309" s="297" t="s">
        <v>155</v>
      </c>
      <c r="AU309" s="297" t="s">
        <v>86</v>
      </c>
      <c r="AV309" s="294" t="s">
        <v>86</v>
      </c>
      <c r="AW309" s="294" t="s">
        <v>32</v>
      </c>
      <c r="AX309" s="294" t="s">
        <v>77</v>
      </c>
      <c r="AY309" s="297" t="s">
        <v>147</v>
      </c>
    </row>
    <row r="310" spans="2:65" s="316" customFormat="1" ht="22.5" customHeight="1" x14ac:dyDescent="0.3">
      <c r="B310" s="309"/>
      <c r="C310" s="310"/>
      <c r="D310" s="310"/>
      <c r="E310" s="311" t="s">
        <v>3</v>
      </c>
      <c r="F310" s="312" t="s">
        <v>1339</v>
      </c>
      <c r="G310" s="313"/>
      <c r="H310" s="313"/>
      <c r="I310" s="313"/>
      <c r="J310" s="310"/>
      <c r="K310" s="314">
        <v>100.393</v>
      </c>
      <c r="L310" s="310"/>
      <c r="M310" s="310"/>
      <c r="N310" s="310"/>
      <c r="O310" s="310"/>
      <c r="P310" s="310"/>
      <c r="Q310" s="310"/>
      <c r="R310" s="315"/>
      <c r="T310" s="317"/>
      <c r="U310" s="310"/>
      <c r="V310" s="310"/>
      <c r="W310" s="310"/>
      <c r="X310" s="310"/>
      <c r="Y310" s="310"/>
      <c r="Z310" s="310"/>
      <c r="AA310" s="318"/>
      <c r="AT310" s="319" t="s">
        <v>155</v>
      </c>
      <c r="AU310" s="319" t="s">
        <v>86</v>
      </c>
      <c r="AV310" s="316" t="s">
        <v>164</v>
      </c>
      <c r="AW310" s="316" t="s">
        <v>32</v>
      </c>
      <c r="AX310" s="316" t="s">
        <v>77</v>
      </c>
      <c r="AY310" s="319" t="s">
        <v>147</v>
      </c>
    </row>
    <row r="311" spans="2:65" s="305" customFormat="1" ht="22.5" customHeight="1" x14ac:dyDescent="0.3">
      <c r="B311" s="298"/>
      <c r="C311" s="299"/>
      <c r="D311" s="299"/>
      <c r="E311" s="300" t="s">
        <v>3</v>
      </c>
      <c r="F311" s="301" t="s">
        <v>157</v>
      </c>
      <c r="G311" s="302"/>
      <c r="H311" s="302"/>
      <c r="I311" s="302"/>
      <c r="J311" s="299"/>
      <c r="K311" s="303">
        <v>291.14</v>
      </c>
      <c r="L311" s="299"/>
      <c r="M311" s="299"/>
      <c r="N311" s="299"/>
      <c r="O311" s="299"/>
      <c r="P311" s="299"/>
      <c r="Q311" s="299"/>
      <c r="R311" s="304"/>
      <c r="T311" s="306"/>
      <c r="U311" s="299"/>
      <c r="V311" s="299"/>
      <c r="W311" s="299"/>
      <c r="X311" s="299"/>
      <c r="Y311" s="299"/>
      <c r="Z311" s="299"/>
      <c r="AA311" s="307"/>
      <c r="AT311" s="308" t="s">
        <v>155</v>
      </c>
      <c r="AU311" s="308" t="s">
        <v>86</v>
      </c>
      <c r="AV311" s="305" t="s">
        <v>152</v>
      </c>
      <c r="AW311" s="305" t="s">
        <v>32</v>
      </c>
      <c r="AX311" s="305" t="s">
        <v>33</v>
      </c>
      <c r="AY311" s="308" t="s">
        <v>147</v>
      </c>
    </row>
    <row r="312" spans="2:65" s="162" customFormat="1" ht="22.5" customHeight="1" x14ac:dyDescent="0.3">
      <c r="B312" s="163"/>
      <c r="C312" s="322" t="s">
        <v>216</v>
      </c>
      <c r="D312" s="322" t="s">
        <v>217</v>
      </c>
      <c r="E312" s="323" t="s">
        <v>1357</v>
      </c>
      <c r="F312" s="324" t="s">
        <v>1358</v>
      </c>
      <c r="G312" s="325"/>
      <c r="H312" s="325"/>
      <c r="I312" s="325"/>
      <c r="J312" s="326" t="s">
        <v>151</v>
      </c>
      <c r="K312" s="327">
        <v>296.96300000000002</v>
      </c>
      <c r="L312" s="341"/>
      <c r="M312" s="342"/>
      <c r="N312" s="328">
        <f>ROUND(L312*K312,2)</f>
        <v>0</v>
      </c>
      <c r="O312" s="267"/>
      <c r="P312" s="267"/>
      <c r="Q312" s="267"/>
      <c r="R312" s="168"/>
      <c r="T312" s="271" t="s">
        <v>3</v>
      </c>
      <c r="U312" s="272" t="s">
        <v>42</v>
      </c>
      <c r="V312" s="273">
        <v>0</v>
      </c>
      <c r="W312" s="273">
        <f>V312*K312</f>
        <v>0</v>
      </c>
      <c r="X312" s="273">
        <v>1.5E-3</v>
      </c>
      <c r="Y312" s="273">
        <f>X312*K312</f>
        <v>0.44544450000000002</v>
      </c>
      <c r="Z312" s="273">
        <v>0</v>
      </c>
      <c r="AA312" s="274">
        <f>Z312*K312</f>
        <v>0</v>
      </c>
      <c r="AR312" s="150" t="s">
        <v>449</v>
      </c>
      <c r="AT312" s="150" t="s">
        <v>217</v>
      </c>
      <c r="AU312" s="150" t="s">
        <v>86</v>
      </c>
      <c r="AY312" s="150" t="s">
        <v>147</v>
      </c>
      <c r="BE312" s="275">
        <f>IF(U312="základní",N312,0)</f>
        <v>0</v>
      </c>
      <c r="BF312" s="275">
        <f>IF(U312="snížená",N312,0)</f>
        <v>0</v>
      </c>
      <c r="BG312" s="275">
        <f>IF(U312="zákl. přenesená",N312,0)</f>
        <v>0</v>
      </c>
      <c r="BH312" s="275">
        <f>IF(U312="sníž. přenesená",N312,0)</f>
        <v>0</v>
      </c>
      <c r="BI312" s="275">
        <f>IF(U312="nulová",N312,0)</f>
        <v>0</v>
      </c>
      <c r="BJ312" s="150" t="s">
        <v>33</v>
      </c>
      <c r="BK312" s="275">
        <f>ROUND(L312*K312,2)</f>
        <v>0</v>
      </c>
      <c r="BL312" s="150" t="s">
        <v>232</v>
      </c>
      <c r="BM312" s="150" t="s">
        <v>1359</v>
      </c>
    </row>
    <row r="313" spans="2:65" s="162" customFormat="1" ht="31.5" customHeight="1" x14ac:dyDescent="0.3">
      <c r="B313" s="163"/>
      <c r="C313" s="264" t="s">
        <v>221</v>
      </c>
      <c r="D313" s="264" t="s">
        <v>148</v>
      </c>
      <c r="E313" s="265" t="s">
        <v>1360</v>
      </c>
      <c r="F313" s="266" t="s">
        <v>1361</v>
      </c>
      <c r="G313" s="267"/>
      <c r="H313" s="267"/>
      <c r="I313" s="267"/>
      <c r="J313" s="268" t="s">
        <v>151</v>
      </c>
      <c r="K313" s="269">
        <v>1019.13</v>
      </c>
      <c r="L313" s="339"/>
      <c r="M313" s="340"/>
      <c r="N313" s="270">
        <f>ROUND(L313*K313,2)</f>
        <v>0</v>
      </c>
      <c r="O313" s="267"/>
      <c r="P313" s="267"/>
      <c r="Q313" s="267"/>
      <c r="R313" s="168"/>
      <c r="T313" s="271" t="s">
        <v>3</v>
      </c>
      <c r="U313" s="272" t="s">
        <v>42</v>
      </c>
      <c r="V313" s="273">
        <v>0.13</v>
      </c>
      <c r="W313" s="273">
        <f>V313*K313</f>
        <v>132.48689999999999</v>
      </c>
      <c r="X313" s="273">
        <v>1.3999999999999999E-4</v>
      </c>
      <c r="Y313" s="273">
        <f>X313*K313</f>
        <v>0.14267819999999998</v>
      </c>
      <c r="Z313" s="273">
        <v>0</v>
      </c>
      <c r="AA313" s="274">
        <f>Z313*K313</f>
        <v>0</v>
      </c>
      <c r="AR313" s="150" t="s">
        <v>232</v>
      </c>
      <c r="AT313" s="150" t="s">
        <v>148</v>
      </c>
      <c r="AU313" s="150" t="s">
        <v>86</v>
      </c>
      <c r="AY313" s="150" t="s">
        <v>147</v>
      </c>
      <c r="BE313" s="275">
        <f>IF(U313="základní",N313,0)</f>
        <v>0</v>
      </c>
      <c r="BF313" s="275">
        <f>IF(U313="snížená",N313,0)</f>
        <v>0</v>
      </c>
      <c r="BG313" s="275">
        <f>IF(U313="zákl. přenesená",N313,0)</f>
        <v>0</v>
      </c>
      <c r="BH313" s="275">
        <f>IF(U313="sníž. přenesená",N313,0)</f>
        <v>0</v>
      </c>
      <c r="BI313" s="275">
        <f>IF(U313="nulová",N313,0)</f>
        <v>0</v>
      </c>
      <c r="BJ313" s="150" t="s">
        <v>33</v>
      </c>
      <c r="BK313" s="275">
        <f>ROUND(L313*K313,2)</f>
        <v>0</v>
      </c>
      <c r="BL313" s="150" t="s">
        <v>232</v>
      </c>
      <c r="BM313" s="150" t="s">
        <v>1362</v>
      </c>
    </row>
    <row r="314" spans="2:65" s="283" customFormat="1" ht="22.5" customHeight="1" x14ac:dyDescent="0.3">
      <c r="B314" s="276"/>
      <c r="C314" s="277"/>
      <c r="D314" s="277"/>
      <c r="E314" s="278" t="s">
        <v>3</v>
      </c>
      <c r="F314" s="279" t="s">
        <v>1265</v>
      </c>
      <c r="G314" s="280"/>
      <c r="H314" s="280"/>
      <c r="I314" s="280"/>
      <c r="J314" s="277"/>
      <c r="K314" s="281" t="s">
        <v>3</v>
      </c>
      <c r="L314" s="277"/>
      <c r="M314" s="277"/>
      <c r="N314" s="277"/>
      <c r="O314" s="277"/>
      <c r="P314" s="277"/>
      <c r="Q314" s="277"/>
      <c r="R314" s="282"/>
      <c r="T314" s="284"/>
      <c r="U314" s="277"/>
      <c r="V314" s="277"/>
      <c r="W314" s="277"/>
      <c r="X314" s="277"/>
      <c r="Y314" s="277"/>
      <c r="Z314" s="277"/>
      <c r="AA314" s="285"/>
      <c r="AT314" s="286" t="s">
        <v>155</v>
      </c>
      <c r="AU314" s="286" t="s">
        <v>86</v>
      </c>
      <c r="AV314" s="283" t="s">
        <v>33</v>
      </c>
      <c r="AW314" s="283" t="s">
        <v>32</v>
      </c>
      <c r="AX314" s="283" t="s">
        <v>77</v>
      </c>
      <c r="AY314" s="286" t="s">
        <v>147</v>
      </c>
    </row>
    <row r="315" spans="2:65" s="294" customFormat="1" ht="44.25" customHeight="1" x14ac:dyDescent="0.3">
      <c r="B315" s="287"/>
      <c r="C315" s="288"/>
      <c r="D315" s="288"/>
      <c r="E315" s="289" t="s">
        <v>3</v>
      </c>
      <c r="F315" s="290" t="s">
        <v>1266</v>
      </c>
      <c r="G315" s="291"/>
      <c r="H315" s="291"/>
      <c r="I315" s="291"/>
      <c r="J315" s="288"/>
      <c r="K315" s="292">
        <v>1858.3969999999999</v>
      </c>
      <c r="L315" s="288"/>
      <c r="M315" s="288"/>
      <c r="N315" s="288"/>
      <c r="O315" s="288"/>
      <c r="P315" s="288"/>
      <c r="Q315" s="288"/>
      <c r="R315" s="293"/>
      <c r="T315" s="295"/>
      <c r="U315" s="288"/>
      <c r="V315" s="288"/>
      <c r="W315" s="288"/>
      <c r="X315" s="288"/>
      <c r="Y315" s="288"/>
      <c r="Z315" s="288"/>
      <c r="AA315" s="296"/>
      <c r="AT315" s="297" t="s">
        <v>155</v>
      </c>
      <c r="AU315" s="297" t="s">
        <v>86</v>
      </c>
      <c r="AV315" s="294" t="s">
        <v>86</v>
      </c>
      <c r="AW315" s="294" t="s">
        <v>32</v>
      </c>
      <c r="AX315" s="294" t="s">
        <v>77</v>
      </c>
      <c r="AY315" s="297" t="s">
        <v>147</v>
      </c>
    </row>
    <row r="316" spans="2:65" s="294" customFormat="1" ht="22.5" customHeight="1" x14ac:dyDescent="0.3">
      <c r="B316" s="287"/>
      <c r="C316" s="288"/>
      <c r="D316" s="288"/>
      <c r="E316" s="289" t="s">
        <v>3</v>
      </c>
      <c r="F316" s="290" t="s">
        <v>1363</v>
      </c>
      <c r="G316" s="291"/>
      <c r="H316" s="291"/>
      <c r="I316" s="291"/>
      <c r="J316" s="288"/>
      <c r="K316" s="292">
        <v>-424.02199999999999</v>
      </c>
      <c r="L316" s="288"/>
      <c r="M316" s="288"/>
      <c r="N316" s="288"/>
      <c r="O316" s="288"/>
      <c r="P316" s="288"/>
      <c r="Q316" s="288"/>
      <c r="R316" s="293"/>
      <c r="T316" s="295"/>
      <c r="U316" s="288"/>
      <c r="V316" s="288"/>
      <c r="W316" s="288"/>
      <c r="X316" s="288"/>
      <c r="Y316" s="288"/>
      <c r="Z316" s="288"/>
      <c r="AA316" s="296"/>
      <c r="AT316" s="297" t="s">
        <v>155</v>
      </c>
      <c r="AU316" s="297" t="s">
        <v>86</v>
      </c>
      <c r="AV316" s="294" t="s">
        <v>86</v>
      </c>
      <c r="AW316" s="294" t="s">
        <v>32</v>
      </c>
      <c r="AX316" s="294" t="s">
        <v>77</v>
      </c>
      <c r="AY316" s="297" t="s">
        <v>147</v>
      </c>
    </row>
    <row r="317" spans="2:65" s="294" customFormat="1" ht="22.5" customHeight="1" x14ac:dyDescent="0.3">
      <c r="B317" s="287"/>
      <c r="C317" s="288"/>
      <c r="D317" s="288"/>
      <c r="E317" s="289" t="s">
        <v>3</v>
      </c>
      <c r="F317" s="290" t="s">
        <v>1364</v>
      </c>
      <c r="G317" s="291"/>
      <c r="H317" s="291"/>
      <c r="I317" s="291"/>
      <c r="J317" s="288"/>
      <c r="K317" s="292">
        <v>-415.245</v>
      </c>
      <c r="L317" s="288"/>
      <c r="M317" s="288"/>
      <c r="N317" s="288"/>
      <c r="O317" s="288"/>
      <c r="P317" s="288"/>
      <c r="Q317" s="288"/>
      <c r="R317" s="293"/>
      <c r="T317" s="295"/>
      <c r="U317" s="288"/>
      <c r="V317" s="288"/>
      <c r="W317" s="288"/>
      <c r="X317" s="288"/>
      <c r="Y317" s="288"/>
      <c r="Z317" s="288"/>
      <c r="AA317" s="296"/>
      <c r="AT317" s="297" t="s">
        <v>155</v>
      </c>
      <c r="AU317" s="297" t="s">
        <v>86</v>
      </c>
      <c r="AV317" s="294" t="s">
        <v>86</v>
      </c>
      <c r="AW317" s="294" t="s">
        <v>32</v>
      </c>
      <c r="AX317" s="294" t="s">
        <v>77</v>
      </c>
      <c r="AY317" s="297" t="s">
        <v>147</v>
      </c>
    </row>
    <row r="318" spans="2:65" s="305" customFormat="1" ht="22.5" customHeight="1" x14ac:dyDescent="0.3">
      <c r="B318" s="298"/>
      <c r="C318" s="299"/>
      <c r="D318" s="299"/>
      <c r="E318" s="300" t="s">
        <v>3</v>
      </c>
      <c r="F318" s="301" t="s">
        <v>157</v>
      </c>
      <c r="G318" s="302"/>
      <c r="H318" s="302"/>
      <c r="I318" s="302"/>
      <c r="J318" s="299"/>
      <c r="K318" s="303">
        <v>1019.13</v>
      </c>
      <c r="L318" s="299"/>
      <c r="M318" s="299"/>
      <c r="N318" s="299"/>
      <c r="O318" s="299"/>
      <c r="P318" s="299"/>
      <c r="Q318" s="299"/>
      <c r="R318" s="304"/>
      <c r="T318" s="306"/>
      <c r="U318" s="299"/>
      <c r="V318" s="299"/>
      <c r="W318" s="299"/>
      <c r="X318" s="299"/>
      <c r="Y318" s="299"/>
      <c r="Z318" s="299"/>
      <c r="AA318" s="307"/>
      <c r="AT318" s="308" t="s">
        <v>155</v>
      </c>
      <c r="AU318" s="308" t="s">
        <v>86</v>
      </c>
      <c r="AV318" s="305" t="s">
        <v>152</v>
      </c>
      <c r="AW318" s="305" t="s">
        <v>32</v>
      </c>
      <c r="AX318" s="305" t="s">
        <v>33</v>
      </c>
      <c r="AY318" s="308" t="s">
        <v>147</v>
      </c>
    </row>
    <row r="319" spans="2:65" s="162" customFormat="1" ht="31.5" customHeight="1" x14ac:dyDescent="0.3">
      <c r="B319" s="163"/>
      <c r="C319" s="264" t="s">
        <v>225</v>
      </c>
      <c r="D319" s="264" t="s">
        <v>148</v>
      </c>
      <c r="E319" s="265" t="s">
        <v>842</v>
      </c>
      <c r="F319" s="266" t="s">
        <v>843</v>
      </c>
      <c r="G319" s="267"/>
      <c r="H319" s="267"/>
      <c r="I319" s="267"/>
      <c r="J319" s="268" t="s">
        <v>151</v>
      </c>
      <c r="K319" s="269">
        <v>424.02199999999999</v>
      </c>
      <c r="L319" s="339"/>
      <c r="M319" s="340"/>
      <c r="N319" s="270">
        <f>ROUND(L319*K319,2)</f>
        <v>0</v>
      </c>
      <c r="O319" s="267"/>
      <c r="P319" s="267"/>
      <c r="Q319" s="267"/>
      <c r="R319" s="168"/>
      <c r="T319" s="271" t="s">
        <v>3</v>
      </c>
      <c r="U319" s="272" t="s">
        <v>42</v>
      </c>
      <c r="V319" s="273">
        <v>0.14499999999999999</v>
      </c>
      <c r="W319" s="273">
        <f>V319*K319</f>
        <v>61.483189999999993</v>
      </c>
      <c r="X319" s="273">
        <v>2.7E-4</v>
      </c>
      <c r="Y319" s="273">
        <f>X319*K319</f>
        <v>0.11448593999999999</v>
      </c>
      <c r="Z319" s="273">
        <v>0</v>
      </c>
      <c r="AA319" s="274">
        <f>Z319*K319</f>
        <v>0</v>
      </c>
      <c r="AR319" s="150" t="s">
        <v>232</v>
      </c>
      <c r="AT319" s="150" t="s">
        <v>148</v>
      </c>
      <c r="AU319" s="150" t="s">
        <v>86</v>
      </c>
      <c r="AY319" s="150" t="s">
        <v>147</v>
      </c>
      <c r="BE319" s="275">
        <f>IF(U319="základní",N319,0)</f>
        <v>0</v>
      </c>
      <c r="BF319" s="275">
        <f>IF(U319="snížená",N319,0)</f>
        <v>0</v>
      </c>
      <c r="BG319" s="275">
        <f>IF(U319="zákl. přenesená",N319,0)</f>
        <v>0</v>
      </c>
      <c r="BH319" s="275">
        <f>IF(U319="sníž. přenesená",N319,0)</f>
        <v>0</v>
      </c>
      <c r="BI319" s="275">
        <f>IF(U319="nulová",N319,0)</f>
        <v>0</v>
      </c>
      <c r="BJ319" s="150" t="s">
        <v>33</v>
      </c>
      <c r="BK319" s="275">
        <f>ROUND(L319*K319,2)</f>
        <v>0</v>
      </c>
      <c r="BL319" s="150" t="s">
        <v>232</v>
      </c>
      <c r="BM319" s="150" t="s">
        <v>1365</v>
      </c>
    </row>
    <row r="320" spans="2:65" s="283" customFormat="1" ht="22.5" customHeight="1" x14ac:dyDescent="0.3">
      <c r="B320" s="276"/>
      <c r="C320" s="277"/>
      <c r="D320" s="277"/>
      <c r="E320" s="278" t="s">
        <v>3</v>
      </c>
      <c r="F320" s="279" t="s">
        <v>1366</v>
      </c>
      <c r="G320" s="280"/>
      <c r="H320" s="280"/>
      <c r="I320" s="280"/>
      <c r="J320" s="277"/>
      <c r="K320" s="281" t="s">
        <v>3</v>
      </c>
      <c r="L320" s="277"/>
      <c r="M320" s="277"/>
      <c r="N320" s="277"/>
      <c r="O320" s="277"/>
      <c r="P320" s="277"/>
      <c r="Q320" s="277"/>
      <c r="R320" s="282"/>
      <c r="T320" s="284"/>
      <c r="U320" s="277"/>
      <c r="V320" s="277"/>
      <c r="W320" s="277"/>
      <c r="X320" s="277"/>
      <c r="Y320" s="277"/>
      <c r="Z320" s="277"/>
      <c r="AA320" s="285"/>
      <c r="AT320" s="286" t="s">
        <v>155</v>
      </c>
      <c r="AU320" s="286" t="s">
        <v>86</v>
      </c>
      <c r="AV320" s="283" t="s">
        <v>33</v>
      </c>
      <c r="AW320" s="283" t="s">
        <v>32</v>
      </c>
      <c r="AX320" s="283" t="s">
        <v>77</v>
      </c>
      <c r="AY320" s="286" t="s">
        <v>147</v>
      </c>
    </row>
    <row r="321" spans="2:65" s="294" customFormat="1" ht="31.5" customHeight="1" x14ac:dyDescent="0.3">
      <c r="B321" s="287"/>
      <c r="C321" s="288"/>
      <c r="D321" s="288"/>
      <c r="E321" s="289" t="s">
        <v>3</v>
      </c>
      <c r="F321" s="290" t="s">
        <v>1367</v>
      </c>
      <c r="G321" s="291"/>
      <c r="H321" s="291"/>
      <c r="I321" s="291"/>
      <c r="J321" s="288"/>
      <c r="K321" s="292">
        <v>6.4349999999999996</v>
      </c>
      <c r="L321" s="288"/>
      <c r="M321" s="288"/>
      <c r="N321" s="288"/>
      <c r="O321" s="288"/>
      <c r="P321" s="288"/>
      <c r="Q321" s="288"/>
      <c r="R321" s="293"/>
      <c r="T321" s="295"/>
      <c r="U321" s="288"/>
      <c r="V321" s="288"/>
      <c r="W321" s="288"/>
      <c r="X321" s="288"/>
      <c r="Y321" s="288"/>
      <c r="Z321" s="288"/>
      <c r="AA321" s="296"/>
      <c r="AT321" s="297" t="s">
        <v>155</v>
      </c>
      <c r="AU321" s="297" t="s">
        <v>86</v>
      </c>
      <c r="AV321" s="294" t="s">
        <v>86</v>
      </c>
      <c r="AW321" s="294" t="s">
        <v>32</v>
      </c>
      <c r="AX321" s="294" t="s">
        <v>77</v>
      </c>
      <c r="AY321" s="297" t="s">
        <v>147</v>
      </c>
    </row>
    <row r="322" spans="2:65" s="294" customFormat="1" ht="22.5" customHeight="1" x14ac:dyDescent="0.3">
      <c r="B322" s="287"/>
      <c r="C322" s="288"/>
      <c r="D322" s="288"/>
      <c r="E322" s="289" t="s">
        <v>3</v>
      </c>
      <c r="F322" s="290" t="s">
        <v>1368</v>
      </c>
      <c r="G322" s="291"/>
      <c r="H322" s="291"/>
      <c r="I322" s="291"/>
      <c r="J322" s="288"/>
      <c r="K322" s="292">
        <v>45.24</v>
      </c>
      <c r="L322" s="288"/>
      <c r="M322" s="288"/>
      <c r="N322" s="288"/>
      <c r="O322" s="288"/>
      <c r="P322" s="288"/>
      <c r="Q322" s="288"/>
      <c r="R322" s="293"/>
      <c r="T322" s="295"/>
      <c r="U322" s="288"/>
      <c r="V322" s="288"/>
      <c r="W322" s="288"/>
      <c r="X322" s="288"/>
      <c r="Y322" s="288"/>
      <c r="Z322" s="288"/>
      <c r="AA322" s="296"/>
      <c r="AT322" s="297" t="s">
        <v>155</v>
      </c>
      <c r="AU322" s="297" t="s">
        <v>86</v>
      </c>
      <c r="AV322" s="294" t="s">
        <v>86</v>
      </c>
      <c r="AW322" s="294" t="s">
        <v>32</v>
      </c>
      <c r="AX322" s="294" t="s">
        <v>77</v>
      </c>
      <c r="AY322" s="297" t="s">
        <v>147</v>
      </c>
    </row>
    <row r="323" spans="2:65" s="294" customFormat="1" ht="22.5" customHeight="1" x14ac:dyDescent="0.3">
      <c r="B323" s="287"/>
      <c r="C323" s="288"/>
      <c r="D323" s="288"/>
      <c r="E323" s="289" t="s">
        <v>3</v>
      </c>
      <c r="F323" s="290" t="s">
        <v>1369</v>
      </c>
      <c r="G323" s="291"/>
      <c r="H323" s="291"/>
      <c r="I323" s="291"/>
      <c r="J323" s="288"/>
      <c r="K323" s="292">
        <v>40.825000000000003</v>
      </c>
      <c r="L323" s="288"/>
      <c r="M323" s="288"/>
      <c r="N323" s="288"/>
      <c r="O323" s="288"/>
      <c r="P323" s="288"/>
      <c r="Q323" s="288"/>
      <c r="R323" s="293"/>
      <c r="T323" s="295"/>
      <c r="U323" s="288"/>
      <c r="V323" s="288"/>
      <c r="W323" s="288"/>
      <c r="X323" s="288"/>
      <c r="Y323" s="288"/>
      <c r="Z323" s="288"/>
      <c r="AA323" s="296"/>
      <c r="AT323" s="297" t="s">
        <v>155</v>
      </c>
      <c r="AU323" s="297" t="s">
        <v>86</v>
      </c>
      <c r="AV323" s="294" t="s">
        <v>86</v>
      </c>
      <c r="AW323" s="294" t="s">
        <v>32</v>
      </c>
      <c r="AX323" s="294" t="s">
        <v>77</v>
      </c>
      <c r="AY323" s="297" t="s">
        <v>147</v>
      </c>
    </row>
    <row r="324" spans="2:65" s="294" customFormat="1" ht="22.5" customHeight="1" x14ac:dyDescent="0.3">
      <c r="B324" s="287"/>
      <c r="C324" s="288"/>
      <c r="D324" s="288"/>
      <c r="E324" s="289" t="s">
        <v>3</v>
      </c>
      <c r="F324" s="290" t="s">
        <v>1370</v>
      </c>
      <c r="G324" s="291"/>
      <c r="H324" s="291"/>
      <c r="I324" s="291"/>
      <c r="J324" s="288"/>
      <c r="K324" s="292">
        <v>67.5</v>
      </c>
      <c r="L324" s="288"/>
      <c r="M324" s="288"/>
      <c r="N324" s="288"/>
      <c r="O324" s="288"/>
      <c r="P324" s="288"/>
      <c r="Q324" s="288"/>
      <c r="R324" s="293"/>
      <c r="T324" s="295"/>
      <c r="U324" s="288"/>
      <c r="V324" s="288"/>
      <c r="W324" s="288"/>
      <c r="X324" s="288"/>
      <c r="Y324" s="288"/>
      <c r="Z324" s="288"/>
      <c r="AA324" s="296"/>
      <c r="AT324" s="297" t="s">
        <v>155</v>
      </c>
      <c r="AU324" s="297" t="s">
        <v>86</v>
      </c>
      <c r="AV324" s="294" t="s">
        <v>86</v>
      </c>
      <c r="AW324" s="294" t="s">
        <v>32</v>
      </c>
      <c r="AX324" s="294" t="s">
        <v>77</v>
      </c>
      <c r="AY324" s="297" t="s">
        <v>147</v>
      </c>
    </row>
    <row r="325" spans="2:65" s="294" customFormat="1" ht="22.5" customHeight="1" x14ac:dyDescent="0.3">
      <c r="B325" s="287"/>
      <c r="C325" s="288"/>
      <c r="D325" s="288"/>
      <c r="E325" s="289" t="s">
        <v>3</v>
      </c>
      <c r="F325" s="290" t="s">
        <v>1371</v>
      </c>
      <c r="G325" s="291"/>
      <c r="H325" s="291"/>
      <c r="I325" s="291"/>
      <c r="J325" s="288"/>
      <c r="K325" s="292">
        <v>37.26</v>
      </c>
      <c r="L325" s="288"/>
      <c r="M325" s="288"/>
      <c r="N325" s="288"/>
      <c r="O325" s="288"/>
      <c r="P325" s="288"/>
      <c r="Q325" s="288"/>
      <c r="R325" s="293"/>
      <c r="T325" s="295"/>
      <c r="U325" s="288"/>
      <c r="V325" s="288"/>
      <c r="W325" s="288"/>
      <c r="X325" s="288"/>
      <c r="Y325" s="288"/>
      <c r="Z325" s="288"/>
      <c r="AA325" s="296"/>
      <c r="AT325" s="297" t="s">
        <v>155</v>
      </c>
      <c r="AU325" s="297" t="s">
        <v>86</v>
      </c>
      <c r="AV325" s="294" t="s">
        <v>86</v>
      </c>
      <c r="AW325" s="294" t="s">
        <v>32</v>
      </c>
      <c r="AX325" s="294" t="s">
        <v>77</v>
      </c>
      <c r="AY325" s="297" t="s">
        <v>147</v>
      </c>
    </row>
    <row r="326" spans="2:65" s="294" customFormat="1" ht="22.5" customHeight="1" x14ac:dyDescent="0.3">
      <c r="B326" s="287"/>
      <c r="C326" s="288"/>
      <c r="D326" s="288"/>
      <c r="E326" s="289" t="s">
        <v>3</v>
      </c>
      <c r="F326" s="290" t="s">
        <v>1372</v>
      </c>
      <c r="G326" s="291"/>
      <c r="H326" s="291"/>
      <c r="I326" s="291"/>
      <c r="J326" s="288"/>
      <c r="K326" s="292">
        <v>20.914999999999999</v>
      </c>
      <c r="L326" s="288"/>
      <c r="M326" s="288"/>
      <c r="N326" s="288"/>
      <c r="O326" s="288"/>
      <c r="P326" s="288"/>
      <c r="Q326" s="288"/>
      <c r="R326" s="293"/>
      <c r="T326" s="295"/>
      <c r="U326" s="288"/>
      <c r="V326" s="288"/>
      <c r="W326" s="288"/>
      <c r="X326" s="288"/>
      <c r="Y326" s="288"/>
      <c r="Z326" s="288"/>
      <c r="AA326" s="296"/>
      <c r="AT326" s="297" t="s">
        <v>155</v>
      </c>
      <c r="AU326" s="297" t="s">
        <v>86</v>
      </c>
      <c r="AV326" s="294" t="s">
        <v>86</v>
      </c>
      <c r="AW326" s="294" t="s">
        <v>32</v>
      </c>
      <c r="AX326" s="294" t="s">
        <v>77</v>
      </c>
      <c r="AY326" s="297" t="s">
        <v>147</v>
      </c>
    </row>
    <row r="327" spans="2:65" s="294" customFormat="1" ht="22.5" customHeight="1" x14ac:dyDescent="0.3">
      <c r="B327" s="287"/>
      <c r="C327" s="288"/>
      <c r="D327" s="288"/>
      <c r="E327" s="289" t="s">
        <v>3</v>
      </c>
      <c r="F327" s="290" t="s">
        <v>1373</v>
      </c>
      <c r="G327" s="291"/>
      <c r="H327" s="291"/>
      <c r="I327" s="291"/>
      <c r="J327" s="288"/>
      <c r="K327" s="292">
        <v>34.96</v>
      </c>
      <c r="L327" s="288"/>
      <c r="M327" s="288"/>
      <c r="N327" s="288"/>
      <c r="O327" s="288"/>
      <c r="P327" s="288"/>
      <c r="Q327" s="288"/>
      <c r="R327" s="293"/>
      <c r="T327" s="295"/>
      <c r="U327" s="288"/>
      <c r="V327" s="288"/>
      <c r="W327" s="288"/>
      <c r="X327" s="288"/>
      <c r="Y327" s="288"/>
      <c r="Z327" s="288"/>
      <c r="AA327" s="296"/>
      <c r="AT327" s="297" t="s">
        <v>155</v>
      </c>
      <c r="AU327" s="297" t="s">
        <v>86</v>
      </c>
      <c r="AV327" s="294" t="s">
        <v>86</v>
      </c>
      <c r="AW327" s="294" t="s">
        <v>32</v>
      </c>
      <c r="AX327" s="294" t="s">
        <v>77</v>
      </c>
      <c r="AY327" s="297" t="s">
        <v>147</v>
      </c>
    </row>
    <row r="328" spans="2:65" s="294" customFormat="1" ht="22.5" customHeight="1" x14ac:dyDescent="0.3">
      <c r="B328" s="287"/>
      <c r="C328" s="288"/>
      <c r="D328" s="288"/>
      <c r="E328" s="289" t="s">
        <v>3</v>
      </c>
      <c r="F328" s="290" t="s">
        <v>1374</v>
      </c>
      <c r="G328" s="291"/>
      <c r="H328" s="291"/>
      <c r="I328" s="291"/>
      <c r="J328" s="288"/>
      <c r="K328" s="292">
        <v>35.4</v>
      </c>
      <c r="L328" s="288"/>
      <c r="M328" s="288"/>
      <c r="N328" s="288"/>
      <c r="O328" s="288"/>
      <c r="P328" s="288"/>
      <c r="Q328" s="288"/>
      <c r="R328" s="293"/>
      <c r="T328" s="295"/>
      <c r="U328" s="288"/>
      <c r="V328" s="288"/>
      <c r="W328" s="288"/>
      <c r="X328" s="288"/>
      <c r="Y328" s="288"/>
      <c r="Z328" s="288"/>
      <c r="AA328" s="296"/>
      <c r="AT328" s="297" t="s">
        <v>155</v>
      </c>
      <c r="AU328" s="297" t="s">
        <v>86</v>
      </c>
      <c r="AV328" s="294" t="s">
        <v>86</v>
      </c>
      <c r="AW328" s="294" t="s">
        <v>32</v>
      </c>
      <c r="AX328" s="294" t="s">
        <v>77</v>
      </c>
      <c r="AY328" s="297" t="s">
        <v>147</v>
      </c>
    </row>
    <row r="329" spans="2:65" s="294" customFormat="1" ht="22.5" customHeight="1" x14ac:dyDescent="0.3">
      <c r="B329" s="287"/>
      <c r="C329" s="288"/>
      <c r="D329" s="288"/>
      <c r="E329" s="289" t="s">
        <v>3</v>
      </c>
      <c r="F329" s="290" t="s">
        <v>1375</v>
      </c>
      <c r="G329" s="291"/>
      <c r="H329" s="291"/>
      <c r="I329" s="291"/>
      <c r="J329" s="288"/>
      <c r="K329" s="292">
        <v>58.957000000000001</v>
      </c>
      <c r="L329" s="288"/>
      <c r="M329" s="288"/>
      <c r="N329" s="288"/>
      <c r="O329" s="288"/>
      <c r="P329" s="288"/>
      <c r="Q329" s="288"/>
      <c r="R329" s="293"/>
      <c r="T329" s="295"/>
      <c r="U329" s="288"/>
      <c r="V329" s="288"/>
      <c r="W329" s="288"/>
      <c r="X329" s="288"/>
      <c r="Y329" s="288"/>
      <c r="Z329" s="288"/>
      <c r="AA329" s="296"/>
      <c r="AT329" s="297" t="s">
        <v>155</v>
      </c>
      <c r="AU329" s="297" t="s">
        <v>86</v>
      </c>
      <c r="AV329" s="294" t="s">
        <v>86</v>
      </c>
      <c r="AW329" s="294" t="s">
        <v>32</v>
      </c>
      <c r="AX329" s="294" t="s">
        <v>77</v>
      </c>
      <c r="AY329" s="297" t="s">
        <v>147</v>
      </c>
    </row>
    <row r="330" spans="2:65" s="294" customFormat="1" ht="22.5" customHeight="1" x14ac:dyDescent="0.3">
      <c r="B330" s="287"/>
      <c r="C330" s="288"/>
      <c r="D330" s="288"/>
      <c r="E330" s="289" t="s">
        <v>3</v>
      </c>
      <c r="F330" s="290" t="s">
        <v>1376</v>
      </c>
      <c r="G330" s="291"/>
      <c r="H330" s="291"/>
      <c r="I330" s="291"/>
      <c r="J330" s="288"/>
      <c r="K330" s="292">
        <v>22.03</v>
      </c>
      <c r="L330" s="288"/>
      <c r="M330" s="288"/>
      <c r="N330" s="288"/>
      <c r="O330" s="288"/>
      <c r="P330" s="288"/>
      <c r="Q330" s="288"/>
      <c r="R330" s="293"/>
      <c r="T330" s="295"/>
      <c r="U330" s="288"/>
      <c r="V330" s="288"/>
      <c r="W330" s="288"/>
      <c r="X330" s="288"/>
      <c r="Y330" s="288"/>
      <c r="Z330" s="288"/>
      <c r="AA330" s="296"/>
      <c r="AT330" s="297" t="s">
        <v>155</v>
      </c>
      <c r="AU330" s="297" t="s">
        <v>86</v>
      </c>
      <c r="AV330" s="294" t="s">
        <v>86</v>
      </c>
      <c r="AW330" s="294" t="s">
        <v>32</v>
      </c>
      <c r="AX330" s="294" t="s">
        <v>77</v>
      </c>
      <c r="AY330" s="297" t="s">
        <v>147</v>
      </c>
    </row>
    <row r="331" spans="2:65" s="294" customFormat="1" ht="22.5" customHeight="1" x14ac:dyDescent="0.3">
      <c r="B331" s="287"/>
      <c r="C331" s="288"/>
      <c r="D331" s="288"/>
      <c r="E331" s="289" t="s">
        <v>3</v>
      </c>
      <c r="F331" s="290" t="s">
        <v>1377</v>
      </c>
      <c r="G331" s="291"/>
      <c r="H331" s="291"/>
      <c r="I331" s="291"/>
      <c r="J331" s="288"/>
      <c r="K331" s="292">
        <v>18.68</v>
      </c>
      <c r="L331" s="288"/>
      <c r="M331" s="288"/>
      <c r="N331" s="288"/>
      <c r="O331" s="288"/>
      <c r="P331" s="288"/>
      <c r="Q331" s="288"/>
      <c r="R331" s="293"/>
      <c r="T331" s="295"/>
      <c r="U331" s="288"/>
      <c r="V331" s="288"/>
      <c r="W331" s="288"/>
      <c r="X331" s="288"/>
      <c r="Y331" s="288"/>
      <c r="Z331" s="288"/>
      <c r="AA331" s="296"/>
      <c r="AT331" s="297" t="s">
        <v>155</v>
      </c>
      <c r="AU331" s="297" t="s">
        <v>86</v>
      </c>
      <c r="AV331" s="294" t="s">
        <v>86</v>
      </c>
      <c r="AW331" s="294" t="s">
        <v>32</v>
      </c>
      <c r="AX331" s="294" t="s">
        <v>77</v>
      </c>
      <c r="AY331" s="297" t="s">
        <v>147</v>
      </c>
    </row>
    <row r="332" spans="2:65" s="294" customFormat="1" ht="22.5" customHeight="1" x14ac:dyDescent="0.3">
      <c r="B332" s="287"/>
      <c r="C332" s="288"/>
      <c r="D332" s="288"/>
      <c r="E332" s="289" t="s">
        <v>3</v>
      </c>
      <c r="F332" s="290" t="s">
        <v>1378</v>
      </c>
      <c r="G332" s="291"/>
      <c r="H332" s="291"/>
      <c r="I332" s="291"/>
      <c r="J332" s="288"/>
      <c r="K332" s="292">
        <v>3.14</v>
      </c>
      <c r="L332" s="288"/>
      <c r="M332" s="288"/>
      <c r="N332" s="288"/>
      <c r="O332" s="288"/>
      <c r="P332" s="288"/>
      <c r="Q332" s="288"/>
      <c r="R332" s="293"/>
      <c r="T332" s="295"/>
      <c r="U332" s="288"/>
      <c r="V332" s="288"/>
      <c r="W332" s="288"/>
      <c r="X332" s="288"/>
      <c r="Y332" s="288"/>
      <c r="Z332" s="288"/>
      <c r="AA332" s="296"/>
      <c r="AT332" s="297" t="s">
        <v>155</v>
      </c>
      <c r="AU332" s="297" t="s">
        <v>86</v>
      </c>
      <c r="AV332" s="294" t="s">
        <v>86</v>
      </c>
      <c r="AW332" s="294" t="s">
        <v>32</v>
      </c>
      <c r="AX332" s="294" t="s">
        <v>77</v>
      </c>
      <c r="AY332" s="297" t="s">
        <v>147</v>
      </c>
    </row>
    <row r="333" spans="2:65" s="294" customFormat="1" ht="22.5" customHeight="1" x14ac:dyDescent="0.3">
      <c r="B333" s="287"/>
      <c r="C333" s="288"/>
      <c r="D333" s="288"/>
      <c r="E333" s="289" t="s">
        <v>3</v>
      </c>
      <c r="F333" s="290" t="s">
        <v>1379</v>
      </c>
      <c r="G333" s="291"/>
      <c r="H333" s="291"/>
      <c r="I333" s="291"/>
      <c r="J333" s="288"/>
      <c r="K333" s="292">
        <v>32.68</v>
      </c>
      <c r="L333" s="288"/>
      <c r="M333" s="288"/>
      <c r="N333" s="288"/>
      <c r="O333" s="288"/>
      <c r="P333" s="288"/>
      <c r="Q333" s="288"/>
      <c r="R333" s="293"/>
      <c r="T333" s="295"/>
      <c r="U333" s="288"/>
      <c r="V333" s="288"/>
      <c r="W333" s="288"/>
      <c r="X333" s="288"/>
      <c r="Y333" s="288"/>
      <c r="Z333" s="288"/>
      <c r="AA333" s="296"/>
      <c r="AT333" s="297" t="s">
        <v>155</v>
      </c>
      <c r="AU333" s="297" t="s">
        <v>86</v>
      </c>
      <c r="AV333" s="294" t="s">
        <v>86</v>
      </c>
      <c r="AW333" s="294" t="s">
        <v>32</v>
      </c>
      <c r="AX333" s="294" t="s">
        <v>77</v>
      </c>
      <c r="AY333" s="297" t="s">
        <v>147</v>
      </c>
    </row>
    <row r="334" spans="2:65" s="305" customFormat="1" ht="22.5" customHeight="1" x14ac:dyDescent="0.3">
      <c r="B334" s="298"/>
      <c r="C334" s="299"/>
      <c r="D334" s="299"/>
      <c r="E334" s="300" t="s">
        <v>3</v>
      </c>
      <c r="F334" s="301" t="s">
        <v>157</v>
      </c>
      <c r="G334" s="302"/>
      <c r="H334" s="302"/>
      <c r="I334" s="302"/>
      <c r="J334" s="299"/>
      <c r="K334" s="303">
        <v>424.02199999999999</v>
      </c>
      <c r="L334" s="299"/>
      <c r="M334" s="299"/>
      <c r="N334" s="299"/>
      <c r="O334" s="299"/>
      <c r="P334" s="299"/>
      <c r="Q334" s="299"/>
      <c r="R334" s="304"/>
      <c r="T334" s="306"/>
      <c r="U334" s="299"/>
      <c r="V334" s="299"/>
      <c r="W334" s="299"/>
      <c r="X334" s="299"/>
      <c r="Y334" s="299"/>
      <c r="Z334" s="299"/>
      <c r="AA334" s="307"/>
      <c r="AT334" s="308" t="s">
        <v>155</v>
      </c>
      <c r="AU334" s="308" t="s">
        <v>86</v>
      </c>
      <c r="AV334" s="305" t="s">
        <v>152</v>
      </c>
      <c r="AW334" s="305" t="s">
        <v>32</v>
      </c>
      <c r="AX334" s="305" t="s">
        <v>33</v>
      </c>
      <c r="AY334" s="308" t="s">
        <v>147</v>
      </c>
    </row>
    <row r="335" spans="2:65" s="162" customFormat="1" ht="31.5" customHeight="1" x14ac:dyDescent="0.3">
      <c r="B335" s="163"/>
      <c r="C335" s="264" t="s">
        <v>9</v>
      </c>
      <c r="D335" s="264" t="s">
        <v>148</v>
      </c>
      <c r="E335" s="265" t="s">
        <v>1380</v>
      </c>
      <c r="F335" s="266" t="s">
        <v>1381</v>
      </c>
      <c r="G335" s="267"/>
      <c r="H335" s="267"/>
      <c r="I335" s="267"/>
      <c r="J335" s="268" t="s">
        <v>151</v>
      </c>
      <c r="K335" s="269">
        <v>415.245</v>
      </c>
      <c r="L335" s="339"/>
      <c r="M335" s="340"/>
      <c r="N335" s="270">
        <f>ROUND(L335*K335,2)</f>
        <v>0</v>
      </c>
      <c r="O335" s="267"/>
      <c r="P335" s="267"/>
      <c r="Q335" s="267"/>
      <c r="R335" s="168"/>
      <c r="T335" s="271" t="s">
        <v>3</v>
      </c>
      <c r="U335" s="272" t="s">
        <v>42</v>
      </c>
      <c r="V335" s="273">
        <v>0.16</v>
      </c>
      <c r="W335" s="273">
        <f>V335*K335</f>
        <v>66.4392</v>
      </c>
      <c r="X335" s="273">
        <v>4.0999999999999999E-4</v>
      </c>
      <c r="Y335" s="273">
        <f>X335*K335</f>
        <v>0.17025045</v>
      </c>
      <c r="Z335" s="273">
        <v>0</v>
      </c>
      <c r="AA335" s="274">
        <f>Z335*K335</f>
        <v>0</v>
      </c>
      <c r="AR335" s="150" t="s">
        <v>232</v>
      </c>
      <c r="AT335" s="150" t="s">
        <v>148</v>
      </c>
      <c r="AU335" s="150" t="s">
        <v>86</v>
      </c>
      <c r="AY335" s="150" t="s">
        <v>147</v>
      </c>
      <c r="BE335" s="275">
        <f>IF(U335="základní",N335,0)</f>
        <v>0</v>
      </c>
      <c r="BF335" s="275">
        <f>IF(U335="snížená",N335,0)</f>
        <v>0</v>
      </c>
      <c r="BG335" s="275">
        <f>IF(U335="zákl. přenesená",N335,0)</f>
        <v>0</v>
      </c>
      <c r="BH335" s="275">
        <f>IF(U335="sníž. přenesená",N335,0)</f>
        <v>0</v>
      </c>
      <c r="BI335" s="275">
        <f>IF(U335="nulová",N335,0)</f>
        <v>0</v>
      </c>
      <c r="BJ335" s="150" t="s">
        <v>33</v>
      </c>
      <c r="BK335" s="275">
        <f>ROUND(L335*K335,2)</f>
        <v>0</v>
      </c>
      <c r="BL335" s="150" t="s">
        <v>232</v>
      </c>
      <c r="BM335" s="150" t="s">
        <v>1382</v>
      </c>
    </row>
    <row r="336" spans="2:65" s="283" customFormat="1" ht="22.5" customHeight="1" x14ac:dyDescent="0.3">
      <c r="B336" s="276"/>
      <c r="C336" s="277"/>
      <c r="D336" s="277"/>
      <c r="E336" s="278" t="s">
        <v>3</v>
      </c>
      <c r="F336" s="279" t="s">
        <v>1366</v>
      </c>
      <c r="G336" s="280"/>
      <c r="H336" s="280"/>
      <c r="I336" s="280"/>
      <c r="J336" s="277"/>
      <c r="K336" s="281" t="s">
        <v>3</v>
      </c>
      <c r="L336" s="277"/>
      <c r="M336" s="277"/>
      <c r="N336" s="277"/>
      <c r="O336" s="277"/>
      <c r="P336" s="277"/>
      <c r="Q336" s="277"/>
      <c r="R336" s="282"/>
      <c r="T336" s="284"/>
      <c r="U336" s="277"/>
      <c r="V336" s="277"/>
      <c r="W336" s="277"/>
      <c r="X336" s="277"/>
      <c r="Y336" s="277"/>
      <c r="Z336" s="277"/>
      <c r="AA336" s="285"/>
      <c r="AT336" s="286" t="s">
        <v>155</v>
      </c>
      <c r="AU336" s="286" t="s">
        <v>86</v>
      </c>
      <c r="AV336" s="283" t="s">
        <v>33</v>
      </c>
      <c r="AW336" s="283" t="s">
        <v>32</v>
      </c>
      <c r="AX336" s="283" t="s">
        <v>77</v>
      </c>
      <c r="AY336" s="286" t="s">
        <v>147</v>
      </c>
    </row>
    <row r="337" spans="2:65" s="294" customFormat="1" ht="22.5" customHeight="1" x14ac:dyDescent="0.3">
      <c r="B337" s="287"/>
      <c r="C337" s="288"/>
      <c r="D337" s="288"/>
      <c r="E337" s="289" t="s">
        <v>3</v>
      </c>
      <c r="F337" s="290" t="s">
        <v>1383</v>
      </c>
      <c r="G337" s="291"/>
      <c r="H337" s="291"/>
      <c r="I337" s="291"/>
      <c r="J337" s="288"/>
      <c r="K337" s="292">
        <v>28.125</v>
      </c>
      <c r="L337" s="288"/>
      <c r="M337" s="288"/>
      <c r="N337" s="288"/>
      <c r="O337" s="288"/>
      <c r="P337" s="288"/>
      <c r="Q337" s="288"/>
      <c r="R337" s="293"/>
      <c r="T337" s="295"/>
      <c r="U337" s="288"/>
      <c r="V337" s="288"/>
      <c r="W337" s="288"/>
      <c r="X337" s="288"/>
      <c r="Y337" s="288"/>
      <c r="Z337" s="288"/>
      <c r="AA337" s="296"/>
      <c r="AT337" s="297" t="s">
        <v>155</v>
      </c>
      <c r="AU337" s="297" t="s">
        <v>86</v>
      </c>
      <c r="AV337" s="294" t="s">
        <v>86</v>
      </c>
      <c r="AW337" s="294" t="s">
        <v>32</v>
      </c>
      <c r="AX337" s="294" t="s">
        <v>77</v>
      </c>
      <c r="AY337" s="297" t="s">
        <v>147</v>
      </c>
    </row>
    <row r="338" spans="2:65" s="294" customFormat="1" ht="22.5" customHeight="1" x14ac:dyDescent="0.3">
      <c r="B338" s="287"/>
      <c r="C338" s="288"/>
      <c r="D338" s="288"/>
      <c r="E338" s="289" t="s">
        <v>3</v>
      </c>
      <c r="F338" s="290" t="s">
        <v>1384</v>
      </c>
      <c r="G338" s="291"/>
      <c r="H338" s="291"/>
      <c r="I338" s="291"/>
      <c r="J338" s="288"/>
      <c r="K338" s="292">
        <v>72</v>
      </c>
      <c r="L338" s="288"/>
      <c r="M338" s="288"/>
      <c r="N338" s="288"/>
      <c r="O338" s="288"/>
      <c r="P338" s="288"/>
      <c r="Q338" s="288"/>
      <c r="R338" s="293"/>
      <c r="T338" s="295"/>
      <c r="U338" s="288"/>
      <c r="V338" s="288"/>
      <c r="W338" s="288"/>
      <c r="X338" s="288"/>
      <c r="Y338" s="288"/>
      <c r="Z338" s="288"/>
      <c r="AA338" s="296"/>
      <c r="AT338" s="297" t="s">
        <v>155</v>
      </c>
      <c r="AU338" s="297" t="s">
        <v>86</v>
      </c>
      <c r="AV338" s="294" t="s">
        <v>86</v>
      </c>
      <c r="AW338" s="294" t="s">
        <v>32</v>
      </c>
      <c r="AX338" s="294" t="s">
        <v>77</v>
      </c>
      <c r="AY338" s="297" t="s">
        <v>147</v>
      </c>
    </row>
    <row r="339" spans="2:65" s="294" customFormat="1" ht="22.5" customHeight="1" x14ac:dyDescent="0.3">
      <c r="B339" s="287"/>
      <c r="C339" s="288"/>
      <c r="D339" s="288"/>
      <c r="E339" s="289" t="s">
        <v>3</v>
      </c>
      <c r="F339" s="290" t="s">
        <v>1385</v>
      </c>
      <c r="G339" s="291"/>
      <c r="H339" s="291"/>
      <c r="I339" s="291"/>
      <c r="J339" s="288"/>
      <c r="K339" s="292">
        <v>31.88</v>
      </c>
      <c r="L339" s="288"/>
      <c r="M339" s="288"/>
      <c r="N339" s="288"/>
      <c r="O339" s="288"/>
      <c r="P339" s="288"/>
      <c r="Q339" s="288"/>
      <c r="R339" s="293"/>
      <c r="T339" s="295"/>
      <c r="U339" s="288"/>
      <c r="V339" s="288"/>
      <c r="W339" s="288"/>
      <c r="X339" s="288"/>
      <c r="Y339" s="288"/>
      <c r="Z339" s="288"/>
      <c r="AA339" s="296"/>
      <c r="AT339" s="297" t="s">
        <v>155</v>
      </c>
      <c r="AU339" s="297" t="s">
        <v>86</v>
      </c>
      <c r="AV339" s="294" t="s">
        <v>86</v>
      </c>
      <c r="AW339" s="294" t="s">
        <v>32</v>
      </c>
      <c r="AX339" s="294" t="s">
        <v>77</v>
      </c>
      <c r="AY339" s="297" t="s">
        <v>147</v>
      </c>
    </row>
    <row r="340" spans="2:65" s="294" customFormat="1" ht="22.5" customHeight="1" x14ac:dyDescent="0.3">
      <c r="B340" s="287"/>
      <c r="C340" s="288"/>
      <c r="D340" s="288"/>
      <c r="E340" s="289" t="s">
        <v>3</v>
      </c>
      <c r="F340" s="290" t="s">
        <v>1386</v>
      </c>
      <c r="G340" s="291"/>
      <c r="H340" s="291"/>
      <c r="I340" s="291"/>
      <c r="J340" s="288"/>
      <c r="K340" s="292">
        <v>57.6</v>
      </c>
      <c r="L340" s="288"/>
      <c r="M340" s="288"/>
      <c r="N340" s="288"/>
      <c r="O340" s="288"/>
      <c r="P340" s="288"/>
      <c r="Q340" s="288"/>
      <c r="R340" s="293"/>
      <c r="T340" s="295"/>
      <c r="U340" s="288"/>
      <c r="V340" s="288"/>
      <c r="W340" s="288"/>
      <c r="X340" s="288"/>
      <c r="Y340" s="288"/>
      <c r="Z340" s="288"/>
      <c r="AA340" s="296"/>
      <c r="AT340" s="297" t="s">
        <v>155</v>
      </c>
      <c r="AU340" s="297" t="s">
        <v>86</v>
      </c>
      <c r="AV340" s="294" t="s">
        <v>86</v>
      </c>
      <c r="AW340" s="294" t="s">
        <v>32</v>
      </c>
      <c r="AX340" s="294" t="s">
        <v>77</v>
      </c>
      <c r="AY340" s="297" t="s">
        <v>147</v>
      </c>
    </row>
    <row r="341" spans="2:65" s="294" customFormat="1" ht="22.5" customHeight="1" x14ac:dyDescent="0.3">
      <c r="B341" s="287"/>
      <c r="C341" s="288"/>
      <c r="D341" s="288"/>
      <c r="E341" s="289" t="s">
        <v>3</v>
      </c>
      <c r="F341" s="290" t="s">
        <v>1387</v>
      </c>
      <c r="G341" s="291"/>
      <c r="H341" s="291"/>
      <c r="I341" s="291"/>
      <c r="J341" s="288"/>
      <c r="K341" s="292">
        <v>28.8</v>
      </c>
      <c r="L341" s="288"/>
      <c r="M341" s="288"/>
      <c r="N341" s="288"/>
      <c r="O341" s="288"/>
      <c r="P341" s="288"/>
      <c r="Q341" s="288"/>
      <c r="R341" s="293"/>
      <c r="T341" s="295"/>
      <c r="U341" s="288"/>
      <c r="V341" s="288"/>
      <c r="W341" s="288"/>
      <c r="X341" s="288"/>
      <c r="Y341" s="288"/>
      <c r="Z341" s="288"/>
      <c r="AA341" s="296"/>
      <c r="AT341" s="297" t="s">
        <v>155</v>
      </c>
      <c r="AU341" s="297" t="s">
        <v>86</v>
      </c>
      <c r="AV341" s="294" t="s">
        <v>86</v>
      </c>
      <c r="AW341" s="294" t="s">
        <v>32</v>
      </c>
      <c r="AX341" s="294" t="s">
        <v>77</v>
      </c>
      <c r="AY341" s="297" t="s">
        <v>147</v>
      </c>
    </row>
    <row r="342" spans="2:65" s="294" customFormat="1" ht="22.5" customHeight="1" x14ac:dyDescent="0.3">
      <c r="B342" s="287"/>
      <c r="C342" s="288"/>
      <c r="D342" s="288"/>
      <c r="E342" s="289" t="s">
        <v>3</v>
      </c>
      <c r="F342" s="290" t="s">
        <v>1388</v>
      </c>
      <c r="G342" s="291"/>
      <c r="H342" s="291"/>
      <c r="I342" s="291"/>
      <c r="J342" s="288"/>
      <c r="K342" s="292">
        <v>21.26</v>
      </c>
      <c r="L342" s="288"/>
      <c r="M342" s="288"/>
      <c r="N342" s="288"/>
      <c r="O342" s="288"/>
      <c r="P342" s="288"/>
      <c r="Q342" s="288"/>
      <c r="R342" s="293"/>
      <c r="T342" s="295"/>
      <c r="U342" s="288"/>
      <c r="V342" s="288"/>
      <c r="W342" s="288"/>
      <c r="X342" s="288"/>
      <c r="Y342" s="288"/>
      <c r="Z342" s="288"/>
      <c r="AA342" s="296"/>
      <c r="AT342" s="297" t="s">
        <v>155</v>
      </c>
      <c r="AU342" s="297" t="s">
        <v>86</v>
      </c>
      <c r="AV342" s="294" t="s">
        <v>86</v>
      </c>
      <c r="AW342" s="294" t="s">
        <v>32</v>
      </c>
      <c r="AX342" s="294" t="s">
        <v>77</v>
      </c>
      <c r="AY342" s="297" t="s">
        <v>147</v>
      </c>
    </row>
    <row r="343" spans="2:65" s="294" customFormat="1" ht="22.5" customHeight="1" x14ac:dyDescent="0.3">
      <c r="B343" s="287"/>
      <c r="C343" s="288"/>
      <c r="D343" s="288"/>
      <c r="E343" s="289" t="s">
        <v>3</v>
      </c>
      <c r="F343" s="290" t="s">
        <v>1389</v>
      </c>
      <c r="G343" s="291"/>
      <c r="H343" s="291"/>
      <c r="I343" s="291"/>
      <c r="J343" s="288"/>
      <c r="K343" s="292">
        <v>26.5</v>
      </c>
      <c r="L343" s="288"/>
      <c r="M343" s="288"/>
      <c r="N343" s="288"/>
      <c r="O343" s="288"/>
      <c r="P343" s="288"/>
      <c r="Q343" s="288"/>
      <c r="R343" s="293"/>
      <c r="T343" s="295"/>
      <c r="U343" s="288"/>
      <c r="V343" s="288"/>
      <c r="W343" s="288"/>
      <c r="X343" s="288"/>
      <c r="Y343" s="288"/>
      <c r="Z343" s="288"/>
      <c r="AA343" s="296"/>
      <c r="AT343" s="297" t="s">
        <v>155</v>
      </c>
      <c r="AU343" s="297" t="s">
        <v>86</v>
      </c>
      <c r="AV343" s="294" t="s">
        <v>86</v>
      </c>
      <c r="AW343" s="294" t="s">
        <v>32</v>
      </c>
      <c r="AX343" s="294" t="s">
        <v>77</v>
      </c>
      <c r="AY343" s="297" t="s">
        <v>147</v>
      </c>
    </row>
    <row r="344" spans="2:65" s="294" customFormat="1" ht="22.5" customHeight="1" x14ac:dyDescent="0.3">
      <c r="B344" s="287"/>
      <c r="C344" s="288"/>
      <c r="D344" s="288"/>
      <c r="E344" s="289" t="s">
        <v>3</v>
      </c>
      <c r="F344" s="290" t="s">
        <v>1390</v>
      </c>
      <c r="G344" s="291"/>
      <c r="H344" s="291"/>
      <c r="I344" s="291"/>
      <c r="J344" s="288"/>
      <c r="K344" s="292">
        <v>26.72</v>
      </c>
      <c r="L344" s="288"/>
      <c r="M344" s="288"/>
      <c r="N344" s="288"/>
      <c r="O344" s="288"/>
      <c r="P344" s="288"/>
      <c r="Q344" s="288"/>
      <c r="R344" s="293"/>
      <c r="T344" s="295"/>
      <c r="U344" s="288"/>
      <c r="V344" s="288"/>
      <c r="W344" s="288"/>
      <c r="X344" s="288"/>
      <c r="Y344" s="288"/>
      <c r="Z344" s="288"/>
      <c r="AA344" s="296"/>
      <c r="AT344" s="297" t="s">
        <v>155</v>
      </c>
      <c r="AU344" s="297" t="s">
        <v>86</v>
      </c>
      <c r="AV344" s="294" t="s">
        <v>86</v>
      </c>
      <c r="AW344" s="294" t="s">
        <v>32</v>
      </c>
      <c r="AX344" s="294" t="s">
        <v>77</v>
      </c>
      <c r="AY344" s="297" t="s">
        <v>147</v>
      </c>
    </row>
    <row r="345" spans="2:65" s="294" customFormat="1" ht="22.5" customHeight="1" x14ac:dyDescent="0.3">
      <c r="B345" s="287"/>
      <c r="C345" s="288"/>
      <c r="D345" s="288"/>
      <c r="E345" s="289" t="s">
        <v>3</v>
      </c>
      <c r="F345" s="290" t="s">
        <v>1387</v>
      </c>
      <c r="G345" s="291"/>
      <c r="H345" s="291"/>
      <c r="I345" s="291"/>
      <c r="J345" s="288"/>
      <c r="K345" s="292">
        <v>28.8</v>
      </c>
      <c r="L345" s="288"/>
      <c r="M345" s="288"/>
      <c r="N345" s="288"/>
      <c r="O345" s="288"/>
      <c r="P345" s="288"/>
      <c r="Q345" s="288"/>
      <c r="R345" s="293"/>
      <c r="T345" s="295"/>
      <c r="U345" s="288"/>
      <c r="V345" s="288"/>
      <c r="W345" s="288"/>
      <c r="X345" s="288"/>
      <c r="Y345" s="288"/>
      <c r="Z345" s="288"/>
      <c r="AA345" s="296"/>
      <c r="AT345" s="297" t="s">
        <v>155</v>
      </c>
      <c r="AU345" s="297" t="s">
        <v>86</v>
      </c>
      <c r="AV345" s="294" t="s">
        <v>86</v>
      </c>
      <c r="AW345" s="294" t="s">
        <v>32</v>
      </c>
      <c r="AX345" s="294" t="s">
        <v>77</v>
      </c>
      <c r="AY345" s="297" t="s">
        <v>147</v>
      </c>
    </row>
    <row r="346" spans="2:65" s="294" customFormat="1" ht="22.5" customHeight="1" x14ac:dyDescent="0.3">
      <c r="B346" s="287"/>
      <c r="C346" s="288"/>
      <c r="D346" s="288"/>
      <c r="E346" s="289" t="s">
        <v>3</v>
      </c>
      <c r="F346" s="290" t="s">
        <v>1391</v>
      </c>
      <c r="G346" s="291"/>
      <c r="H346" s="291"/>
      <c r="I346" s="291"/>
      <c r="J346" s="288"/>
      <c r="K346" s="292">
        <v>22.1</v>
      </c>
      <c r="L346" s="288"/>
      <c r="M346" s="288"/>
      <c r="N346" s="288"/>
      <c r="O346" s="288"/>
      <c r="P346" s="288"/>
      <c r="Q346" s="288"/>
      <c r="R346" s="293"/>
      <c r="T346" s="295"/>
      <c r="U346" s="288"/>
      <c r="V346" s="288"/>
      <c r="W346" s="288"/>
      <c r="X346" s="288"/>
      <c r="Y346" s="288"/>
      <c r="Z346" s="288"/>
      <c r="AA346" s="296"/>
      <c r="AT346" s="297" t="s">
        <v>155</v>
      </c>
      <c r="AU346" s="297" t="s">
        <v>86</v>
      </c>
      <c r="AV346" s="294" t="s">
        <v>86</v>
      </c>
      <c r="AW346" s="294" t="s">
        <v>32</v>
      </c>
      <c r="AX346" s="294" t="s">
        <v>77</v>
      </c>
      <c r="AY346" s="297" t="s">
        <v>147</v>
      </c>
    </row>
    <row r="347" spans="2:65" s="294" customFormat="1" ht="22.5" customHeight="1" x14ac:dyDescent="0.3">
      <c r="B347" s="287"/>
      <c r="C347" s="288"/>
      <c r="D347" s="288"/>
      <c r="E347" s="289" t="s">
        <v>3</v>
      </c>
      <c r="F347" s="290" t="s">
        <v>1392</v>
      </c>
      <c r="G347" s="291"/>
      <c r="H347" s="291"/>
      <c r="I347" s="291"/>
      <c r="J347" s="288"/>
      <c r="K347" s="292">
        <v>36.56</v>
      </c>
      <c r="L347" s="288"/>
      <c r="M347" s="288"/>
      <c r="N347" s="288"/>
      <c r="O347" s="288"/>
      <c r="P347" s="288"/>
      <c r="Q347" s="288"/>
      <c r="R347" s="293"/>
      <c r="T347" s="295"/>
      <c r="U347" s="288"/>
      <c r="V347" s="288"/>
      <c r="W347" s="288"/>
      <c r="X347" s="288"/>
      <c r="Y347" s="288"/>
      <c r="Z347" s="288"/>
      <c r="AA347" s="296"/>
      <c r="AT347" s="297" t="s">
        <v>155</v>
      </c>
      <c r="AU347" s="297" t="s">
        <v>86</v>
      </c>
      <c r="AV347" s="294" t="s">
        <v>86</v>
      </c>
      <c r="AW347" s="294" t="s">
        <v>32</v>
      </c>
      <c r="AX347" s="294" t="s">
        <v>77</v>
      </c>
      <c r="AY347" s="297" t="s">
        <v>147</v>
      </c>
    </row>
    <row r="348" spans="2:65" s="294" customFormat="1" ht="22.5" customHeight="1" x14ac:dyDescent="0.3">
      <c r="B348" s="287"/>
      <c r="C348" s="288"/>
      <c r="D348" s="288"/>
      <c r="E348" s="289" t="s">
        <v>3</v>
      </c>
      <c r="F348" s="290" t="s">
        <v>1393</v>
      </c>
      <c r="G348" s="291"/>
      <c r="H348" s="291"/>
      <c r="I348" s="291"/>
      <c r="J348" s="288"/>
      <c r="K348" s="292">
        <v>3.2</v>
      </c>
      <c r="L348" s="288"/>
      <c r="M348" s="288"/>
      <c r="N348" s="288"/>
      <c r="O348" s="288"/>
      <c r="P348" s="288"/>
      <c r="Q348" s="288"/>
      <c r="R348" s="293"/>
      <c r="T348" s="295"/>
      <c r="U348" s="288"/>
      <c r="V348" s="288"/>
      <c r="W348" s="288"/>
      <c r="X348" s="288"/>
      <c r="Y348" s="288"/>
      <c r="Z348" s="288"/>
      <c r="AA348" s="296"/>
      <c r="AT348" s="297" t="s">
        <v>155</v>
      </c>
      <c r="AU348" s="297" t="s">
        <v>86</v>
      </c>
      <c r="AV348" s="294" t="s">
        <v>86</v>
      </c>
      <c r="AW348" s="294" t="s">
        <v>32</v>
      </c>
      <c r="AX348" s="294" t="s">
        <v>77</v>
      </c>
      <c r="AY348" s="297" t="s">
        <v>147</v>
      </c>
    </row>
    <row r="349" spans="2:65" s="294" customFormat="1" ht="22.5" customHeight="1" x14ac:dyDescent="0.3">
      <c r="B349" s="287"/>
      <c r="C349" s="288"/>
      <c r="D349" s="288"/>
      <c r="E349" s="289" t="s">
        <v>3</v>
      </c>
      <c r="F349" s="290" t="s">
        <v>1394</v>
      </c>
      <c r="G349" s="291"/>
      <c r="H349" s="291"/>
      <c r="I349" s="291"/>
      <c r="J349" s="288"/>
      <c r="K349" s="292">
        <v>31.7</v>
      </c>
      <c r="L349" s="288"/>
      <c r="M349" s="288"/>
      <c r="N349" s="288"/>
      <c r="O349" s="288"/>
      <c r="P349" s="288"/>
      <c r="Q349" s="288"/>
      <c r="R349" s="293"/>
      <c r="T349" s="295"/>
      <c r="U349" s="288"/>
      <c r="V349" s="288"/>
      <c r="W349" s="288"/>
      <c r="X349" s="288"/>
      <c r="Y349" s="288"/>
      <c r="Z349" s="288"/>
      <c r="AA349" s="296"/>
      <c r="AT349" s="297" t="s">
        <v>155</v>
      </c>
      <c r="AU349" s="297" t="s">
        <v>86</v>
      </c>
      <c r="AV349" s="294" t="s">
        <v>86</v>
      </c>
      <c r="AW349" s="294" t="s">
        <v>32</v>
      </c>
      <c r="AX349" s="294" t="s">
        <v>77</v>
      </c>
      <c r="AY349" s="297" t="s">
        <v>147</v>
      </c>
    </row>
    <row r="350" spans="2:65" s="305" customFormat="1" ht="22.5" customHeight="1" x14ac:dyDescent="0.3">
      <c r="B350" s="298"/>
      <c r="C350" s="299"/>
      <c r="D350" s="299"/>
      <c r="E350" s="300" t="s">
        <v>3</v>
      </c>
      <c r="F350" s="301" t="s">
        <v>157</v>
      </c>
      <c r="G350" s="302"/>
      <c r="H350" s="302"/>
      <c r="I350" s="302"/>
      <c r="J350" s="299"/>
      <c r="K350" s="303">
        <v>415.245</v>
      </c>
      <c r="L350" s="299"/>
      <c r="M350" s="299"/>
      <c r="N350" s="299"/>
      <c r="O350" s="299"/>
      <c r="P350" s="299"/>
      <c r="Q350" s="299"/>
      <c r="R350" s="304"/>
      <c r="T350" s="306"/>
      <c r="U350" s="299"/>
      <c r="V350" s="299"/>
      <c r="W350" s="299"/>
      <c r="X350" s="299"/>
      <c r="Y350" s="299"/>
      <c r="Z350" s="299"/>
      <c r="AA350" s="307"/>
      <c r="AT350" s="308" t="s">
        <v>155</v>
      </c>
      <c r="AU350" s="308" t="s">
        <v>86</v>
      </c>
      <c r="AV350" s="305" t="s">
        <v>152</v>
      </c>
      <c r="AW350" s="305" t="s">
        <v>32</v>
      </c>
      <c r="AX350" s="305" t="s">
        <v>33</v>
      </c>
      <c r="AY350" s="308" t="s">
        <v>147</v>
      </c>
    </row>
    <row r="351" spans="2:65" s="162" customFormat="1" ht="31.5" customHeight="1" x14ac:dyDescent="0.3">
      <c r="B351" s="163"/>
      <c r="C351" s="322" t="s">
        <v>8</v>
      </c>
      <c r="D351" s="322" t="s">
        <v>217</v>
      </c>
      <c r="E351" s="323" t="s">
        <v>846</v>
      </c>
      <c r="F351" s="324" t="s">
        <v>1395</v>
      </c>
      <c r="G351" s="325"/>
      <c r="H351" s="325"/>
      <c r="I351" s="325"/>
      <c r="J351" s="326" t="s">
        <v>168</v>
      </c>
      <c r="K351" s="327">
        <v>369.63499999999999</v>
      </c>
      <c r="L351" s="341"/>
      <c r="M351" s="342"/>
      <c r="N351" s="328">
        <f>ROUND(L351*K351,2)</f>
        <v>0</v>
      </c>
      <c r="O351" s="267"/>
      <c r="P351" s="267"/>
      <c r="Q351" s="267"/>
      <c r="R351" s="168"/>
      <c r="T351" s="271" t="s">
        <v>3</v>
      </c>
      <c r="U351" s="272" t="s">
        <v>42</v>
      </c>
      <c r="V351" s="273">
        <v>0</v>
      </c>
      <c r="W351" s="273">
        <f>V351*K351</f>
        <v>0</v>
      </c>
      <c r="X351" s="273">
        <v>2.5000000000000001E-2</v>
      </c>
      <c r="Y351" s="273">
        <f>X351*K351</f>
        <v>9.2408750000000008</v>
      </c>
      <c r="Z351" s="273">
        <v>0</v>
      </c>
      <c r="AA351" s="274">
        <f>Z351*K351</f>
        <v>0</v>
      </c>
      <c r="AR351" s="150" t="s">
        <v>449</v>
      </c>
      <c r="AT351" s="150" t="s">
        <v>217</v>
      </c>
      <c r="AU351" s="150" t="s">
        <v>86</v>
      </c>
      <c r="AY351" s="150" t="s">
        <v>147</v>
      </c>
      <c r="BE351" s="275">
        <f>IF(U351="základní",N351,0)</f>
        <v>0</v>
      </c>
      <c r="BF351" s="275">
        <f>IF(U351="snížená",N351,0)</f>
        <v>0</v>
      </c>
      <c r="BG351" s="275">
        <f>IF(U351="zákl. přenesená",N351,0)</f>
        <v>0</v>
      </c>
      <c r="BH351" s="275">
        <f>IF(U351="sníž. přenesená",N351,0)</f>
        <v>0</v>
      </c>
      <c r="BI351" s="275">
        <f>IF(U351="nulová",N351,0)</f>
        <v>0</v>
      </c>
      <c r="BJ351" s="150" t="s">
        <v>33</v>
      </c>
      <c r="BK351" s="275">
        <f>ROUND(L351*K351,2)</f>
        <v>0</v>
      </c>
      <c r="BL351" s="150" t="s">
        <v>232</v>
      </c>
      <c r="BM351" s="150" t="s">
        <v>1396</v>
      </c>
    </row>
    <row r="352" spans="2:65" s="162" customFormat="1" ht="22.5" customHeight="1" x14ac:dyDescent="0.3">
      <c r="B352" s="163"/>
      <c r="C352" s="164"/>
      <c r="D352" s="164"/>
      <c r="E352" s="164"/>
      <c r="F352" s="329" t="s">
        <v>849</v>
      </c>
      <c r="G352" s="167"/>
      <c r="H352" s="167"/>
      <c r="I352" s="167"/>
      <c r="J352" s="164"/>
      <c r="K352" s="164"/>
      <c r="L352" s="164"/>
      <c r="M352" s="164"/>
      <c r="N352" s="164"/>
      <c r="O352" s="164"/>
      <c r="P352" s="164"/>
      <c r="Q352" s="164"/>
      <c r="R352" s="168"/>
      <c r="T352" s="330"/>
      <c r="U352" s="164"/>
      <c r="V352" s="164"/>
      <c r="W352" s="164"/>
      <c r="X352" s="164"/>
      <c r="Y352" s="164"/>
      <c r="Z352" s="164"/>
      <c r="AA352" s="331"/>
      <c r="AT352" s="150" t="s">
        <v>251</v>
      </c>
      <c r="AU352" s="150" t="s">
        <v>86</v>
      </c>
    </row>
    <row r="353" spans="2:65" s="283" customFormat="1" ht="31.5" customHeight="1" x14ac:dyDescent="0.3">
      <c r="B353" s="276"/>
      <c r="C353" s="277"/>
      <c r="D353" s="277"/>
      <c r="E353" s="278" t="s">
        <v>3</v>
      </c>
      <c r="F353" s="320" t="s">
        <v>1397</v>
      </c>
      <c r="G353" s="280"/>
      <c r="H353" s="280"/>
      <c r="I353" s="280"/>
      <c r="J353" s="277"/>
      <c r="K353" s="281" t="s">
        <v>3</v>
      </c>
      <c r="L353" s="277"/>
      <c r="M353" s="277"/>
      <c r="N353" s="277"/>
      <c r="O353" s="277"/>
      <c r="P353" s="277"/>
      <c r="Q353" s="277"/>
      <c r="R353" s="282"/>
      <c r="T353" s="284"/>
      <c r="U353" s="277"/>
      <c r="V353" s="277"/>
      <c r="W353" s="277"/>
      <c r="X353" s="277"/>
      <c r="Y353" s="277"/>
      <c r="Z353" s="277"/>
      <c r="AA353" s="285"/>
      <c r="AT353" s="286" t="s">
        <v>155</v>
      </c>
      <c r="AU353" s="286" t="s">
        <v>86</v>
      </c>
      <c r="AV353" s="283" t="s">
        <v>33</v>
      </c>
      <c r="AW353" s="283" t="s">
        <v>32</v>
      </c>
      <c r="AX353" s="283" t="s">
        <v>77</v>
      </c>
      <c r="AY353" s="286" t="s">
        <v>147</v>
      </c>
    </row>
    <row r="354" spans="2:65" s="294" customFormat="1" ht="22.5" customHeight="1" x14ac:dyDescent="0.3">
      <c r="B354" s="287"/>
      <c r="C354" s="288"/>
      <c r="D354" s="288"/>
      <c r="E354" s="289" t="s">
        <v>3</v>
      </c>
      <c r="F354" s="290" t="s">
        <v>1398</v>
      </c>
      <c r="G354" s="291"/>
      <c r="H354" s="291"/>
      <c r="I354" s="291"/>
      <c r="J354" s="288"/>
      <c r="K354" s="292">
        <v>362.387</v>
      </c>
      <c r="L354" s="288"/>
      <c r="M354" s="288"/>
      <c r="N354" s="288"/>
      <c r="O354" s="288"/>
      <c r="P354" s="288"/>
      <c r="Q354" s="288"/>
      <c r="R354" s="293"/>
      <c r="T354" s="295"/>
      <c r="U354" s="288"/>
      <c r="V354" s="288"/>
      <c r="W354" s="288"/>
      <c r="X354" s="288"/>
      <c r="Y354" s="288"/>
      <c r="Z354" s="288"/>
      <c r="AA354" s="296"/>
      <c r="AT354" s="297" t="s">
        <v>155</v>
      </c>
      <c r="AU354" s="297" t="s">
        <v>86</v>
      </c>
      <c r="AV354" s="294" t="s">
        <v>86</v>
      </c>
      <c r="AW354" s="294" t="s">
        <v>32</v>
      </c>
      <c r="AX354" s="294" t="s">
        <v>77</v>
      </c>
      <c r="AY354" s="297" t="s">
        <v>147</v>
      </c>
    </row>
    <row r="355" spans="2:65" s="305" customFormat="1" ht="22.5" customHeight="1" x14ac:dyDescent="0.3">
      <c r="B355" s="298"/>
      <c r="C355" s="299"/>
      <c r="D355" s="299"/>
      <c r="E355" s="300" t="s">
        <v>3</v>
      </c>
      <c r="F355" s="301" t="s">
        <v>157</v>
      </c>
      <c r="G355" s="302"/>
      <c r="H355" s="302"/>
      <c r="I355" s="302"/>
      <c r="J355" s="299"/>
      <c r="K355" s="303">
        <v>362.387</v>
      </c>
      <c r="L355" s="299"/>
      <c r="M355" s="299"/>
      <c r="N355" s="299"/>
      <c r="O355" s="299"/>
      <c r="P355" s="299"/>
      <c r="Q355" s="299"/>
      <c r="R355" s="304"/>
      <c r="T355" s="306"/>
      <c r="U355" s="299"/>
      <c r="V355" s="299"/>
      <c r="W355" s="299"/>
      <c r="X355" s="299"/>
      <c r="Y355" s="299"/>
      <c r="Z355" s="299"/>
      <c r="AA355" s="307"/>
      <c r="AT355" s="308" t="s">
        <v>155</v>
      </c>
      <c r="AU355" s="308" t="s">
        <v>86</v>
      </c>
      <c r="AV355" s="305" t="s">
        <v>152</v>
      </c>
      <c r="AW355" s="305" t="s">
        <v>32</v>
      </c>
      <c r="AX355" s="305" t="s">
        <v>33</v>
      </c>
      <c r="AY355" s="308" t="s">
        <v>147</v>
      </c>
    </row>
    <row r="356" spans="2:65" s="162" customFormat="1" ht="31.5" customHeight="1" x14ac:dyDescent="0.3">
      <c r="B356" s="163"/>
      <c r="C356" s="264" t="s">
        <v>454</v>
      </c>
      <c r="D356" s="264" t="s">
        <v>148</v>
      </c>
      <c r="E356" s="265" t="s">
        <v>1399</v>
      </c>
      <c r="F356" s="266" t="s">
        <v>1400</v>
      </c>
      <c r="G356" s="267"/>
      <c r="H356" s="267"/>
      <c r="I356" s="267"/>
      <c r="J356" s="268" t="s">
        <v>271</v>
      </c>
      <c r="K356" s="269">
        <v>672.13</v>
      </c>
      <c r="L356" s="339"/>
      <c r="M356" s="340"/>
      <c r="N356" s="270">
        <f>ROUND(L356*K356,2)</f>
        <v>0</v>
      </c>
      <c r="O356" s="267"/>
      <c r="P356" s="267"/>
      <c r="Q356" s="267"/>
      <c r="R356" s="168"/>
      <c r="T356" s="271" t="s">
        <v>3</v>
      </c>
      <c r="U356" s="272" t="s">
        <v>42</v>
      </c>
      <c r="V356" s="273">
        <v>4.4999999999999998E-2</v>
      </c>
      <c r="W356" s="273">
        <f>V356*K356</f>
        <v>30.245849999999997</v>
      </c>
      <c r="X356" s="273">
        <v>0</v>
      </c>
      <c r="Y356" s="273">
        <f>X356*K356</f>
        <v>0</v>
      </c>
      <c r="Z356" s="273">
        <v>0</v>
      </c>
      <c r="AA356" s="274">
        <f>Z356*K356</f>
        <v>0</v>
      </c>
      <c r="AR356" s="150" t="s">
        <v>232</v>
      </c>
      <c r="AT356" s="150" t="s">
        <v>148</v>
      </c>
      <c r="AU356" s="150" t="s">
        <v>86</v>
      </c>
      <c r="AY356" s="150" t="s">
        <v>147</v>
      </c>
      <c r="BE356" s="275">
        <f>IF(U356="základní",N356,0)</f>
        <v>0</v>
      </c>
      <c r="BF356" s="275">
        <f>IF(U356="snížená",N356,0)</f>
        <v>0</v>
      </c>
      <c r="BG356" s="275">
        <f>IF(U356="zákl. přenesená",N356,0)</f>
        <v>0</v>
      </c>
      <c r="BH356" s="275">
        <f>IF(U356="sníž. přenesená",N356,0)</f>
        <v>0</v>
      </c>
      <c r="BI356" s="275">
        <f>IF(U356="nulová",N356,0)</f>
        <v>0</v>
      </c>
      <c r="BJ356" s="150" t="s">
        <v>33</v>
      </c>
      <c r="BK356" s="275">
        <f>ROUND(L356*K356,2)</f>
        <v>0</v>
      </c>
      <c r="BL356" s="150" t="s">
        <v>232</v>
      </c>
      <c r="BM356" s="150" t="s">
        <v>1401</v>
      </c>
    </row>
    <row r="357" spans="2:65" s="283" customFormat="1" ht="22.5" customHeight="1" x14ac:dyDescent="0.3">
      <c r="B357" s="276"/>
      <c r="C357" s="277"/>
      <c r="D357" s="277"/>
      <c r="E357" s="278" t="s">
        <v>3</v>
      </c>
      <c r="F357" s="279" t="s">
        <v>1402</v>
      </c>
      <c r="G357" s="280"/>
      <c r="H357" s="280"/>
      <c r="I357" s="280"/>
      <c r="J357" s="277"/>
      <c r="K357" s="281" t="s">
        <v>3</v>
      </c>
      <c r="L357" s="277"/>
      <c r="M357" s="277"/>
      <c r="N357" s="277"/>
      <c r="O357" s="277"/>
      <c r="P357" s="277"/>
      <c r="Q357" s="277"/>
      <c r="R357" s="282"/>
      <c r="T357" s="284"/>
      <c r="U357" s="277"/>
      <c r="V357" s="277"/>
      <c r="W357" s="277"/>
      <c r="X357" s="277"/>
      <c r="Y357" s="277"/>
      <c r="Z357" s="277"/>
      <c r="AA357" s="285"/>
      <c r="AT357" s="286" t="s">
        <v>155</v>
      </c>
      <c r="AU357" s="286" t="s">
        <v>86</v>
      </c>
      <c r="AV357" s="283" t="s">
        <v>33</v>
      </c>
      <c r="AW357" s="283" t="s">
        <v>32</v>
      </c>
      <c r="AX357" s="283" t="s">
        <v>77</v>
      </c>
      <c r="AY357" s="286" t="s">
        <v>147</v>
      </c>
    </row>
    <row r="358" spans="2:65" s="294" customFormat="1" ht="22.5" customHeight="1" x14ac:dyDescent="0.3">
      <c r="B358" s="287"/>
      <c r="C358" s="288"/>
      <c r="D358" s="288"/>
      <c r="E358" s="289" t="s">
        <v>3</v>
      </c>
      <c r="F358" s="290" t="s">
        <v>1403</v>
      </c>
      <c r="G358" s="291"/>
      <c r="H358" s="291"/>
      <c r="I358" s="291"/>
      <c r="J358" s="288"/>
      <c r="K358" s="292">
        <v>55.774999999999999</v>
      </c>
      <c r="L358" s="288"/>
      <c r="M358" s="288"/>
      <c r="N358" s="288"/>
      <c r="O358" s="288"/>
      <c r="P358" s="288"/>
      <c r="Q358" s="288"/>
      <c r="R358" s="293"/>
      <c r="T358" s="295"/>
      <c r="U358" s="288"/>
      <c r="V358" s="288"/>
      <c r="W358" s="288"/>
      <c r="X358" s="288"/>
      <c r="Y358" s="288"/>
      <c r="Z358" s="288"/>
      <c r="AA358" s="296"/>
      <c r="AT358" s="297" t="s">
        <v>155</v>
      </c>
      <c r="AU358" s="297" t="s">
        <v>86</v>
      </c>
      <c r="AV358" s="294" t="s">
        <v>86</v>
      </c>
      <c r="AW358" s="294" t="s">
        <v>32</v>
      </c>
      <c r="AX358" s="294" t="s">
        <v>77</v>
      </c>
      <c r="AY358" s="297" t="s">
        <v>147</v>
      </c>
    </row>
    <row r="359" spans="2:65" s="294" customFormat="1" ht="22.5" customHeight="1" x14ac:dyDescent="0.3">
      <c r="B359" s="287"/>
      <c r="C359" s="288"/>
      <c r="D359" s="288"/>
      <c r="E359" s="289" t="s">
        <v>3</v>
      </c>
      <c r="F359" s="290" t="s">
        <v>1404</v>
      </c>
      <c r="G359" s="291"/>
      <c r="H359" s="291"/>
      <c r="I359" s="291"/>
      <c r="J359" s="288"/>
      <c r="K359" s="292">
        <v>24.844999999999999</v>
      </c>
      <c r="L359" s="288"/>
      <c r="M359" s="288"/>
      <c r="N359" s="288"/>
      <c r="O359" s="288"/>
      <c r="P359" s="288"/>
      <c r="Q359" s="288"/>
      <c r="R359" s="293"/>
      <c r="T359" s="295"/>
      <c r="U359" s="288"/>
      <c r="V359" s="288"/>
      <c r="W359" s="288"/>
      <c r="X359" s="288"/>
      <c r="Y359" s="288"/>
      <c r="Z359" s="288"/>
      <c r="AA359" s="296"/>
      <c r="AT359" s="297" t="s">
        <v>155</v>
      </c>
      <c r="AU359" s="297" t="s">
        <v>86</v>
      </c>
      <c r="AV359" s="294" t="s">
        <v>86</v>
      </c>
      <c r="AW359" s="294" t="s">
        <v>32</v>
      </c>
      <c r="AX359" s="294" t="s">
        <v>77</v>
      </c>
      <c r="AY359" s="297" t="s">
        <v>147</v>
      </c>
    </row>
    <row r="360" spans="2:65" s="294" customFormat="1" ht="22.5" customHeight="1" x14ac:dyDescent="0.3">
      <c r="B360" s="287"/>
      <c r="C360" s="288"/>
      <c r="D360" s="288"/>
      <c r="E360" s="289" t="s">
        <v>3</v>
      </c>
      <c r="F360" s="290" t="s">
        <v>1405</v>
      </c>
      <c r="G360" s="291"/>
      <c r="H360" s="291"/>
      <c r="I360" s="291"/>
      <c r="J360" s="288"/>
      <c r="K360" s="292">
        <v>48.1</v>
      </c>
      <c r="L360" s="288"/>
      <c r="M360" s="288"/>
      <c r="N360" s="288"/>
      <c r="O360" s="288"/>
      <c r="P360" s="288"/>
      <c r="Q360" s="288"/>
      <c r="R360" s="293"/>
      <c r="T360" s="295"/>
      <c r="U360" s="288"/>
      <c r="V360" s="288"/>
      <c r="W360" s="288"/>
      <c r="X360" s="288"/>
      <c r="Y360" s="288"/>
      <c r="Z360" s="288"/>
      <c r="AA360" s="296"/>
      <c r="AT360" s="297" t="s">
        <v>155</v>
      </c>
      <c r="AU360" s="297" t="s">
        <v>86</v>
      </c>
      <c r="AV360" s="294" t="s">
        <v>86</v>
      </c>
      <c r="AW360" s="294" t="s">
        <v>32</v>
      </c>
      <c r="AX360" s="294" t="s">
        <v>77</v>
      </c>
      <c r="AY360" s="297" t="s">
        <v>147</v>
      </c>
    </row>
    <row r="361" spans="2:65" s="294" customFormat="1" ht="22.5" customHeight="1" x14ac:dyDescent="0.3">
      <c r="B361" s="287"/>
      <c r="C361" s="288"/>
      <c r="D361" s="288"/>
      <c r="E361" s="289" t="s">
        <v>3</v>
      </c>
      <c r="F361" s="290" t="s">
        <v>1406</v>
      </c>
      <c r="G361" s="291"/>
      <c r="H361" s="291"/>
      <c r="I361" s="291"/>
      <c r="J361" s="288"/>
      <c r="K361" s="292">
        <v>103.85</v>
      </c>
      <c r="L361" s="288"/>
      <c r="M361" s="288"/>
      <c r="N361" s="288"/>
      <c r="O361" s="288"/>
      <c r="P361" s="288"/>
      <c r="Q361" s="288"/>
      <c r="R361" s="293"/>
      <c r="T361" s="295"/>
      <c r="U361" s="288"/>
      <c r="V361" s="288"/>
      <c r="W361" s="288"/>
      <c r="X361" s="288"/>
      <c r="Y361" s="288"/>
      <c r="Z361" s="288"/>
      <c r="AA361" s="296"/>
      <c r="AT361" s="297" t="s">
        <v>155</v>
      </c>
      <c r="AU361" s="297" t="s">
        <v>86</v>
      </c>
      <c r="AV361" s="294" t="s">
        <v>86</v>
      </c>
      <c r="AW361" s="294" t="s">
        <v>32</v>
      </c>
      <c r="AX361" s="294" t="s">
        <v>77</v>
      </c>
      <c r="AY361" s="297" t="s">
        <v>147</v>
      </c>
    </row>
    <row r="362" spans="2:65" s="294" customFormat="1" ht="22.5" customHeight="1" x14ac:dyDescent="0.3">
      <c r="B362" s="287"/>
      <c r="C362" s="288"/>
      <c r="D362" s="288"/>
      <c r="E362" s="289" t="s">
        <v>3</v>
      </c>
      <c r="F362" s="290" t="s">
        <v>1407</v>
      </c>
      <c r="G362" s="291"/>
      <c r="H362" s="291"/>
      <c r="I362" s="291"/>
      <c r="J362" s="288"/>
      <c r="K362" s="292">
        <v>67.31</v>
      </c>
      <c r="L362" s="288"/>
      <c r="M362" s="288"/>
      <c r="N362" s="288"/>
      <c r="O362" s="288"/>
      <c r="P362" s="288"/>
      <c r="Q362" s="288"/>
      <c r="R362" s="293"/>
      <c r="T362" s="295"/>
      <c r="U362" s="288"/>
      <c r="V362" s="288"/>
      <c r="W362" s="288"/>
      <c r="X362" s="288"/>
      <c r="Y362" s="288"/>
      <c r="Z362" s="288"/>
      <c r="AA362" s="296"/>
      <c r="AT362" s="297" t="s">
        <v>155</v>
      </c>
      <c r="AU362" s="297" t="s">
        <v>86</v>
      </c>
      <c r="AV362" s="294" t="s">
        <v>86</v>
      </c>
      <c r="AW362" s="294" t="s">
        <v>32</v>
      </c>
      <c r="AX362" s="294" t="s">
        <v>77</v>
      </c>
      <c r="AY362" s="297" t="s">
        <v>147</v>
      </c>
    </row>
    <row r="363" spans="2:65" s="294" customFormat="1" ht="22.5" customHeight="1" x14ac:dyDescent="0.3">
      <c r="B363" s="287"/>
      <c r="C363" s="288"/>
      <c r="D363" s="288"/>
      <c r="E363" s="289" t="s">
        <v>3</v>
      </c>
      <c r="F363" s="290" t="s">
        <v>1408</v>
      </c>
      <c r="G363" s="291"/>
      <c r="H363" s="291"/>
      <c r="I363" s="291"/>
      <c r="J363" s="288"/>
      <c r="K363" s="292">
        <v>73.394999999999996</v>
      </c>
      <c r="L363" s="288"/>
      <c r="M363" s="288"/>
      <c r="N363" s="288"/>
      <c r="O363" s="288"/>
      <c r="P363" s="288"/>
      <c r="Q363" s="288"/>
      <c r="R363" s="293"/>
      <c r="T363" s="295"/>
      <c r="U363" s="288"/>
      <c r="V363" s="288"/>
      <c r="W363" s="288"/>
      <c r="X363" s="288"/>
      <c r="Y363" s="288"/>
      <c r="Z363" s="288"/>
      <c r="AA363" s="296"/>
      <c r="AT363" s="297" t="s">
        <v>155</v>
      </c>
      <c r="AU363" s="297" t="s">
        <v>86</v>
      </c>
      <c r="AV363" s="294" t="s">
        <v>86</v>
      </c>
      <c r="AW363" s="294" t="s">
        <v>32</v>
      </c>
      <c r="AX363" s="294" t="s">
        <v>77</v>
      </c>
      <c r="AY363" s="297" t="s">
        <v>147</v>
      </c>
    </row>
    <row r="364" spans="2:65" s="294" customFormat="1" ht="22.5" customHeight="1" x14ac:dyDescent="0.3">
      <c r="B364" s="287"/>
      <c r="C364" s="288"/>
      <c r="D364" s="288"/>
      <c r="E364" s="289" t="s">
        <v>3</v>
      </c>
      <c r="F364" s="290" t="s">
        <v>1409</v>
      </c>
      <c r="G364" s="291"/>
      <c r="H364" s="291"/>
      <c r="I364" s="291"/>
      <c r="J364" s="288"/>
      <c r="K364" s="292">
        <v>30.94</v>
      </c>
      <c r="L364" s="288"/>
      <c r="M364" s="288"/>
      <c r="N364" s="288"/>
      <c r="O364" s="288"/>
      <c r="P364" s="288"/>
      <c r="Q364" s="288"/>
      <c r="R364" s="293"/>
      <c r="T364" s="295"/>
      <c r="U364" s="288"/>
      <c r="V364" s="288"/>
      <c r="W364" s="288"/>
      <c r="X364" s="288"/>
      <c r="Y364" s="288"/>
      <c r="Z364" s="288"/>
      <c r="AA364" s="296"/>
      <c r="AT364" s="297" t="s">
        <v>155</v>
      </c>
      <c r="AU364" s="297" t="s">
        <v>86</v>
      </c>
      <c r="AV364" s="294" t="s">
        <v>86</v>
      </c>
      <c r="AW364" s="294" t="s">
        <v>32</v>
      </c>
      <c r="AX364" s="294" t="s">
        <v>77</v>
      </c>
      <c r="AY364" s="297" t="s">
        <v>147</v>
      </c>
    </row>
    <row r="365" spans="2:65" s="294" customFormat="1" ht="22.5" customHeight="1" x14ac:dyDescent="0.3">
      <c r="B365" s="287"/>
      <c r="C365" s="288"/>
      <c r="D365" s="288"/>
      <c r="E365" s="289" t="s">
        <v>3</v>
      </c>
      <c r="F365" s="290" t="s">
        <v>1410</v>
      </c>
      <c r="G365" s="291"/>
      <c r="H365" s="291"/>
      <c r="I365" s="291"/>
      <c r="J365" s="288"/>
      <c r="K365" s="292">
        <v>31.2</v>
      </c>
      <c r="L365" s="288"/>
      <c r="M365" s="288"/>
      <c r="N365" s="288"/>
      <c r="O365" s="288"/>
      <c r="P365" s="288"/>
      <c r="Q365" s="288"/>
      <c r="R365" s="293"/>
      <c r="T365" s="295"/>
      <c r="U365" s="288"/>
      <c r="V365" s="288"/>
      <c r="W365" s="288"/>
      <c r="X365" s="288"/>
      <c r="Y365" s="288"/>
      <c r="Z365" s="288"/>
      <c r="AA365" s="296"/>
      <c r="AT365" s="297" t="s">
        <v>155</v>
      </c>
      <c r="AU365" s="297" t="s">
        <v>86</v>
      </c>
      <c r="AV365" s="294" t="s">
        <v>86</v>
      </c>
      <c r="AW365" s="294" t="s">
        <v>32</v>
      </c>
      <c r="AX365" s="294" t="s">
        <v>77</v>
      </c>
      <c r="AY365" s="297" t="s">
        <v>147</v>
      </c>
    </row>
    <row r="366" spans="2:65" s="294" customFormat="1" ht="22.5" customHeight="1" x14ac:dyDescent="0.3">
      <c r="B366" s="287"/>
      <c r="C366" s="288"/>
      <c r="D366" s="288"/>
      <c r="E366" s="289" t="s">
        <v>3</v>
      </c>
      <c r="F366" s="290" t="s">
        <v>1411</v>
      </c>
      <c r="G366" s="291"/>
      <c r="H366" s="291"/>
      <c r="I366" s="291"/>
      <c r="J366" s="288"/>
      <c r="K366" s="292">
        <v>15.85</v>
      </c>
      <c r="L366" s="288"/>
      <c r="M366" s="288"/>
      <c r="N366" s="288"/>
      <c r="O366" s="288"/>
      <c r="P366" s="288"/>
      <c r="Q366" s="288"/>
      <c r="R366" s="293"/>
      <c r="T366" s="295"/>
      <c r="U366" s="288"/>
      <c r="V366" s="288"/>
      <c r="W366" s="288"/>
      <c r="X366" s="288"/>
      <c r="Y366" s="288"/>
      <c r="Z366" s="288"/>
      <c r="AA366" s="296"/>
      <c r="AT366" s="297" t="s">
        <v>155</v>
      </c>
      <c r="AU366" s="297" t="s">
        <v>86</v>
      </c>
      <c r="AV366" s="294" t="s">
        <v>86</v>
      </c>
      <c r="AW366" s="294" t="s">
        <v>32</v>
      </c>
      <c r="AX366" s="294" t="s">
        <v>77</v>
      </c>
      <c r="AY366" s="297" t="s">
        <v>147</v>
      </c>
    </row>
    <row r="367" spans="2:65" s="294" customFormat="1" ht="22.5" customHeight="1" x14ac:dyDescent="0.3">
      <c r="B367" s="287"/>
      <c r="C367" s="288"/>
      <c r="D367" s="288"/>
      <c r="E367" s="289" t="s">
        <v>3</v>
      </c>
      <c r="F367" s="290" t="s">
        <v>1412</v>
      </c>
      <c r="G367" s="291"/>
      <c r="H367" s="291"/>
      <c r="I367" s="291"/>
      <c r="J367" s="288"/>
      <c r="K367" s="292">
        <v>50.7</v>
      </c>
      <c r="L367" s="288"/>
      <c r="M367" s="288"/>
      <c r="N367" s="288"/>
      <c r="O367" s="288"/>
      <c r="P367" s="288"/>
      <c r="Q367" s="288"/>
      <c r="R367" s="293"/>
      <c r="T367" s="295"/>
      <c r="U367" s="288"/>
      <c r="V367" s="288"/>
      <c r="W367" s="288"/>
      <c r="X367" s="288"/>
      <c r="Y367" s="288"/>
      <c r="Z367" s="288"/>
      <c r="AA367" s="296"/>
      <c r="AT367" s="297" t="s">
        <v>155</v>
      </c>
      <c r="AU367" s="297" t="s">
        <v>86</v>
      </c>
      <c r="AV367" s="294" t="s">
        <v>86</v>
      </c>
      <c r="AW367" s="294" t="s">
        <v>32</v>
      </c>
      <c r="AX367" s="294" t="s">
        <v>77</v>
      </c>
      <c r="AY367" s="297" t="s">
        <v>147</v>
      </c>
    </row>
    <row r="368" spans="2:65" s="316" customFormat="1" ht="22.5" customHeight="1" x14ac:dyDescent="0.3">
      <c r="B368" s="309"/>
      <c r="C368" s="310"/>
      <c r="D368" s="310"/>
      <c r="E368" s="311" t="s">
        <v>3</v>
      </c>
      <c r="F368" s="312" t="s">
        <v>1413</v>
      </c>
      <c r="G368" s="313"/>
      <c r="H368" s="313"/>
      <c r="I368" s="313"/>
      <c r="J368" s="310"/>
      <c r="K368" s="314">
        <v>501.96499999999997</v>
      </c>
      <c r="L368" s="310"/>
      <c r="M368" s="310"/>
      <c r="N368" s="310"/>
      <c r="O368" s="310"/>
      <c r="P368" s="310"/>
      <c r="Q368" s="310"/>
      <c r="R368" s="315"/>
      <c r="T368" s="317"/>
      <c r="U368" s="310"/>
      <c r="V368" s="310"/>
      <c r="W368" s="310"/>
      <c r="X368" s="310"/>
      <c r="Y368" s="310"/>
      <c r="Z368" s="310"/>
      <c r="AA368" s="318"/>
      <c r="AT368" s="319" t="s">
        <v>155</v>
      </c>
      <c r="AU368" s="319" t="s">
        <v>86</v>
      </c>
      <c r="AV368" s="316" t="s">
        <v>164</v>
      </c>
      <c r="AW368" s="316" t="s">
        <v>32</v>
      </c>
      <c r="AX368" s="316" t="s">
        <v>77</v>
      </c>
      <c r="AY368" s="319" t="s">
        <v>147</v>
      </c>
    </row>
    <row r="369" spans="2:65" s="283" customFormat="1" ht="22.5" customHeight="1" x14ac:dyDescent="0.3">
      <c r="B369" s="276"/>
      <c r="C369" s="277"/>
      <c r="D369" s="277"/>
      <c r="E369" s="278" t="s">
        <v>3</v>
      </c>
      <c r="F369" s="320" t="s">
        <v>1340</v>
      </c>
      <c r="G369" s="280"/>
      <c r="H369" s="280"/>
      <c r="I369" s="280"/>
      <c r="J369" s="277"/>
      <c r="K369" s="281" t="s">
        <v>3</v>
      </c>
      <c r="L369" s="277"/>
      <c r="M369" s="277"/>
      <c r="N369" s="277"/>
      <c r="O369" s="277"/>
      <c r="P369" s="277"/>
      <c r="Q369" s="277"/>
      <c r="R369" s="282"/>
      <c r="T369" s="284"/>
      <c r="U369" s="277"/>
      <c r="V369" s="277"/>
      <c r="W369" s="277"/>
      <c r="X369" s="277"/>
      <c r="Y369" s="277"/>
      <c r="Z369" s="277"/>
      <c r="AA369" s="285"/>
      <c r="AT369" s="286" t="s">
        <v>155</v>
      </c>
      <c r="AU369" s="286" t="s">
        <v>86</v>
      </c>
      <c r="AV369" s="283" t="s">
        <v>33</v>
      </c>
      <c r="AW369" s="283" t="s">
        <v>32</v>
      </c>
      <c r="AX369" s="283" t="s">
        <v>77</v>
      </c>
      <c r="AY369" s="286" t="s">
        <v>147</v>
      </c>
    </row>
    <row r="370" spans="2:65" s="294" customFormat="1" ht="31.5" customHeight="1" x14ac:dyDescent="0.3">
      <c r="B370" s="287"/>
      <c r="C370" s="288"/>
      <c r="D370" s="288"/>
      <c r="E370" s="289" t="s">
        <v>3</v>
      </c>
      <c r="F370" s="290" t="s">
        <v>1414</v>
      </c>
      <c r="G370" s="291"/>
      <c r="H370" s="291"/>
      <c r="I370" s="291"/>
      <c r="J370" s="288"/>
      <c r="K370" s="292">
        <v>30.004999999999999</v>
      </c>
      <c r="L370" s="288"/>
      <c r="M370" s="288"/>
      <c r="N370" s="288"/>
      <c r="O370" s="288"/>
      <c r="P370" s="288"/>
      <c r="Q370" s="288"/>
      <c r="R370" s="293"/>
      <c r="T370" s="295"/>
      <c r="U370" s="288"/>
      <c r="V370" s="288"/>
      <c r="W370" s="288"/>
      <c r="X370" s="288"/>
      <c r="Y370" s="288"/>
      <c r="Z370" s="288"/>
      <c r="AA370" s="296"/>
      <c r="AT370" s="297" t="s">
        <v>155</v>
      </c>
      <c r="AU370" s="297" t="s">
        <v>86</v>
      </c>
      <c r="AV370" s="294" t="s">
        <v>86</v>
      </c>
      <c r="AW370" s="294" t="s">
        <v>32</v>
      </c>
      <c r="AX370" s="294" t="s">
        <v>77</v>
      </c>
      <c r="AY370" s="297" t="s">
        <v>147</v>
      </c>
    </row>
    <row r="371" spans="2:65" s="294" customFormat="1" ht="22.5" customHeight="1" x14ac:dyDescent="0.3">
      <c r="B371" s="287"/>
      <c r="C371" s="288"/>
      <c r="D371" s="288"/>
      <c r="E371" s="289" t="s">
        <v>3</v>
      </c>
      <c r="F371" s="290" t="s">
        <v>1415</v>
      </c>
      <c r="G371" s="291"/>
      <c r="H371" s="291"/>
      <c r="I371" s="291"/>
      <c r="J371" s="288"/>
      <c r="K371" s="292">
        <v>10.8</v>
      </c>
      <c r="L371" s="288"/>
      <c r="M371" s="288"/>
      <c r="N371" s="288"/>
      <c r="O371" s="288"/>
      <c r="P371" s="288"/>
      <c r="Q371" s="288"/>
      <c r="R371" s="293"/>
      <c r="T371" s="295"/>
      <c r="U371" s="288"/>
      <c r="V371" s="288"/>
      <c r="W371" s="288"/>
      <c r="X371" s="288"/>
      <c r="Y371" s="288"/>
      <c r="Z371" s="288"/>
      <c r="AA371" s="296"/>
      <c r="AT371" s="297" t="s">
        <v>155</v>
      </c>
      <c r="AU371" s="297" t="s">
        <v>86</v>
      </c>
      <c r="AV371" s="294" t="s">
        <v>86</v>
      </c>
      <c r="AW371" s="294" t="s">
        <v>32</v>
      </c>
      <c r="AX371" s="294" t="s">
        <v>77</v>
      </c>
      <c r="AY371" s="297" t="s">
        <v>147</v>
      </c>
    </row>
    <row r="372" spans="2:65" s="294" customFormat="1" ht="22.5" customHeight="1" x14ac:dyDescent="0.3">
      <c r="B372" s="287"/>
      <c r="C372" s="288"/>
      <c r="D372" s="288"/>
      <c r="E372" s="289" t="s">
        <v>3</v>
      </c>
      <c r="F372" s="290" t="s">
        <v>1405</v>
      </c>
      <c r="G372" s="291"/>
      <c r="H372" s="291"/>
      <c r="I372" s="291"/>
      <c r="J372" s="288"/>
      <c r="K372" s="292">
        <v>48.1</v>
      </c>
      <c r="L372" s="288"/>
      <c r="M372" s="288"/>
      <c r="N372" s="288"/>
      <c r="O372" s="288"/>
      <c r="P372" s="288"/>
      <c r="Q372" s="288"/>
      <c r="R372" s="293"/>
      <c r="T372" s="295"/>
      <c r="U372" s="288"/>
      <c r="V372" s="288"/>
      <c r="W372" s="288"/>
      <c r="X372" s="288"/>
      <c r="Y372" s="288"/>
      <c r="Z372" s="288"/>
      <c r="AA372" s="296"/>
      <c r="AT372" s="297" t="s">
        <v>155</v>
      </c>
      <c r="AU372" s="297" t="s">
        <v>86</v>
      </c>
      <c r="AV372" s="294" t="s">
        <v>86</v>
      </c>
      <c r="AW372" s="294" t="s">
        <v>32</v>
      </c>
      <c r="AX372" s="294" t="s">
        <v>77</v>
      </c>
      <c r="AY372" s="297" t="s">
        <v>147</v>
      </c>
    </row>
    <row r="373" spans="2:65" s="294" customFormat="1" ht="31.5" customHeight="1" x14ac:dyDescent="0.3">
      <c r="B373" s="287"/>
      <c r="C373" s="288"/>
      <c r="D373" s="288"/>
      <c r="E373" s="289" t="s">
        <v>3</v>
      </c>
      <c r="F373" s="290" t="s">
        <v>1416</v>
      </c>
      <c r="G373" s="291"/>
      <c r="H373" s="291"/>
      <c r="I373" s="291"/>
      <c r="J373" s="288"/>
      <c r="K373" s="292">
        <v>55.555</v>
      </c>
      <c r="L373" s="288"/>
      <c r="M373" s="288"/>
      <c r="N373" s="288"/>
      <c r="O373" s="288"/>
      <c r="P373" s="288"/>
      <c r="Q373" s="288"/>
      <c r="R373" s="293"/>
      <c r="T373" s="295"/>
      <c r="U373" s="288"/>
      <c r="V373" s="288"/>
      <c r="W373" s="288"/>
      <c r="X373" s="288"/>
      <c r="Y373" s="288"/>
      <c r="Z373" s="288"/>
      <c r="AA373" s="296"/>
      <c r="AT373" s="297" t="s">
        <v>155</v>
      </c>
      <c r="AU373" s="297" t="s">
        <v>86</v>
      </c>
      <c r="AV373" s="294" t="s">
        <v>86</v>
      </c>
      <c r="AW373" s="294" t="s">
        <v>32</v>
      </c>
      <c r="AX373" s="294" t="s">
        <v>77</v>
      </c>
      <c r="AY373" s="297" t="s">
        <v>147</v>
      </c>
    </row>
    <row r="374" spans="2:65" s="294" customFormat="1" ht="22.5" customHeight="1" x14ac:dyDescent="0.3">
      <c r="B374" s="287"/>
      <c r="C374" s="288"/>
      <c r="D374" s="288"/>
      <c r="E374" s="289" t="s">
        <v>3</v>
      </c>
      <c r="F374" s="290" t="s">
        <v>1417</v>
      </c>
      <c r="G374" s="291"/>
      <c r="H374" s="291"/>
      <c r="I374" s="291"/>
      <c r="J374" s="288"/>
      <c r="K374" s="292">
        <v>25.704999999999998</v>
      </c>
      <c r="L374" s="288"/>
      <c r="M374" s="288"/>
      <c r="N374" s="288"/>
      <c r="O374" s="288"/>
      <c r="P374" s="288"/>
      <c r="Q374" s="288"/>
      <c r="R374" s="293"/>
      <c r="T374" s="295"/>
      <c r="U374" s="288"/>
      <c r="V374" s="288"/>
      <c r="W374" s="288"/>
      <c r="X374" s="288"/>
      <c r="Y374" s="288"/>
      <c r="Z374" s="288"/>
      <c r="AA374" s="296"/>
      <c r="AT374" s="297" t="s">
        <v>155</v>
      </c>
      <c r="AU374" s="297" t="s">
        <v>86</v>
      </c>
      <c r="AV374" s="294" t="s">
        <v>86</v>
      </c>
      <c r="AW374" s="294" t="s">
        <v>32</v>
      </c>
      <c r="AX374" s="294" t="s">
        <v>77</v>
      </c>
      <c r="AY374" s="297" t="s">
        <v>147</v>
      </c>
    </row>
    <row r="375" spans="2:65" s="316" customFormat="1" ht="22.5" customHeight="1" x14ac:dyDescent="0.3">
      <c r="B375" s="309"/>
      <c r="C375" s="310"/>
      <c r="D375" s="310"/>
      <c r="E375" s="311" t="s">
        <v>3</v>
      </c>
      <c r="F375" s="312" t="s">
        <v>1418</v>
      </c>
      <c r="G375" s="313"/>
      <c r="H375" s="313"/>
      <c r="I375" s="313"/>
      <c r="J375" s="310"/>
      <c r="K375" s="314">
        <v>170.16499999999999</v>
      </c>
      <c r="L375" s="310"/>
      <c r="M375" s="310"/>
      <c r="N375" s="310"/>
      <c r="O375" s="310"/>
      <c r="P375" s="310"/>
      <c r="Q375" s="310"/>
      <c r="R375" s="315"/>
      <c r="T375" s="317"/>
      <c r="U375" s="310"/>
      <c r="V375" s="310"/>
      <c r="W375" s="310"/>
      <c r="X375" s="310"/>
      <c r="Y375" s="310"/>
      <c r="Z375" s="310"/>
      <c r="AA375" s="318"/>
      <c r="AT375" s="319" t="s">
        <v>155</v>
      </c>
      <c r="AU375" s="319" t="s">
        <v>86</v>
      </c>
      <c r="AV375" s="316" t="s">
        <v>164</v>
      </c>
      <c r="AW375" s="316" t="s">
        <v>32</v>
      </c>
      <c r="AX375" s="316" t="s">
        <v>77</v>
      </c>
      <c r="AY375" s="319" t="s">
        <v>147</v>
      </c>
    </row>
    <row r="376" spans="2:65" s="305" customFormat="1" ht="22.5" customHeight="1" x14ac:dyDescent="0.3">
      <c r="B376" s="298"/>
      <c r="C376" s="299"/>
      <c r="D376" s="299"/>
      <c r="E376" s="300" t="s">
        <v>3</v>
      </c>
      <c r="F376" s="301" t="s">
        <v>157</v>
      </c>
      <c r="G376" s="302"/>
      <c r="H376" s="302"/>
      <c r="I376" s="302"/>
      <c r="J376" s="299"/>
      <c r="K376" s="303">
        <v>672.13</v>
      </c>
      <c r="L376" s="299"/>
      <c r="M376" s="299"/>
      <c r="N376" s="299"/>
      <c r="O376" s="299"/>
      <c r="P376" s="299"/>
      <c r="Q376" s="299"/>
      <c r="R376" s="304"/>
      <c r="T376" s="306"/>
      <c r="U376" s="299"/>
      <c r="V376" s="299"/>
      <c r="W376" s="299"/>
      <c r="X376" s="299"/>
      <c r="Y376" s="299"/>
      <c r="Z376" s="299"/>
      <c r="AA376" s="307"/>
      <c r="AT376" s="308" t="s">
        <v>155</v>
      </c>
      <c r="AU376" s="308" t="s">
        <v>86</v>
      </c>
      <c r="AV376" s="305" t="s">
        <v>152</v>
      </c>
      <c r="AW376" s="305" t="s">
        <v>32</v>
      </c>
      <c r="AX376" s="305" t="s">
        <v>33</v>
      </c>
      <c r="AY376" s="308" t="s">
        <v>147</v>
      </c>
    </row>
    <row r="377" spans="2:65" s="162" customFormat="1" ht="31.5" customHeight="1" x14ac:dyDescent="0.3">
      <c r="B377" s="163"/>
      <c r="C377" s="322" t="s">
        <v>462</v>
      </c>
      <c r="D377" s="322" t="s">
        <v>217</v>
      </c>
      <c r="E377" s="323" t="s">
        <v>1419</v>
      </c>
      <c r="F377" s="324" t="s">
        <v>1420</v>
      </c>
      <c r="G377" s="325"/>
      <c r="H377" s="325"/>
      <c r="I377" s="325"/>
      <c r="J377" s="326" t="s">
        <v>586</v>
      </c>
      <c r="K377" s="327">
        <v>685.57299999999998</v>
      </c>
      <c r="L377" s="341"/>
      <c r="M377" s="342"/>
      <c r="N377" s="328">
        <f>ROUND(L377*K377,2)</f>
        <v>0</v>
      </c>
      <c r="O377" s="267"/>
      <c r="P377" s="267"/>
      <c r="Q377" s="267"/>
      <c r="R377" s="168"/>
      <c r="T377" s="271" t="s">
        <v>3</v>
      </c>
      <c r="U377" s="272" t="s">
        <v>42</v>
      </c>
      <c r="V377" s="273">
        <v>0</v>
      </c>
      <c r="W377" s="273">
        <f>V377*K377</f>
        <v>0</v>
      </c>
      <c r="X377" s="273">
        <v>3.8000000000000002E-4</v>
      </c>
      <c r="Y377" s="273">
        <f>X377*K377</f>
        <v>0.26051774</v>
      </c>
      <c r="Z377" s="273">
        <v>0</v>
      </c>
      <c r="AA377" s="274">
        <f>Z377*K377</f>
        <v>0</v>
      </c>
      <c r="AR377" s="150" t="s">
        <v>449</v>
      </c>
      <c r="AT377" s="150" t="s">
        <v>217</v>
      </c>
      <c r="AU377" s="150" t="s">
        <v>86</v>
      </c>
      <c r="AY377" s="150" t="s">
        <v>147</v>
      </c>
      <c r="BE377" s="275">
        <f>IF(U377="základní",N377,0)</f>
        <v>0</v>
      </c>
      <c r="BF377" s="275">
        <f>IF(U377="snížená",N377,0)</f>
        <v>0</v>
      </c>
      <c r="BG377" s="275">
        <f>IF(U377="zákl. přenesená",N377,0)</f>
        <v>0</v>
      </c>
      <c r="BH377" s="275">
        <f>IF(U377="sníž. přenesená",N377,0)</f>
        <v>0</v>
      </c>
      <c r="BI377" s="275">
        <f>IF(U377="nulová",N377,0)</f>
        <v>0</v>
      </c>
      <c r="BJ377" s="150" t="s">
        <v>33</v>
      </c>
      <c r="BK377" s="275">
        <f>ROUND(L377*K377,2)</f>
        <v>0</v>
      </c>
      <c r="BL377" s="150" t="s">
        <v>232</v>
      </c>
      <c r="BM377" s="150" t="s">
        <v>1421</v>
      </c>
    </row>
    <row r="378" spans="2:65" s="162" customFormat="1" ht="31.5" customHeight="1" x14ac:dyDescent="0.3">
      <c r="B378" s="163"/>
      <c r="C378" s="264" t="s">
        <v>252</v>
      </c>
      <c r="D378" s="264" t="s">
        <v>148</v>
      </c>
      <c r="E378" s="265" t="s">
        <v>852</v>
      </c>
      <c r="F378" s="266" t="s">
        <v>853</v>
      </c>
      <c r="G378" s="267"/>
      <c r="H378" s="267"/>
      <c r="I378" s="267"/>
      <c r="J378" s="268" t="s">
        <v>771</v>
      </c>
      <c r="K378" s="269">
        <v>11.247999999999999</v>
      </c>
      <c r="L378" s="339"/>
      <c r="M378" s="340"/>
      <c r="N378" s="270">
        <f>ROUND(L378*K378,2)</f>
        <v>0</v>
      </c>
      <c r="O378" s="267"/>
      <c r="P378" s="267"/>
      <c r="Q378" s="267"/>
      <c r="R378" s="168"/>
      <c r="T378" s="271" t="s">
        <v>3</v>
      </c>
      <c r="U378" s="272" t="s">
        <v>42</v>
      </c>
      <c r="V378" s="273">
        <v>1.966</v>
      </c>
      <c r="W378" s="273">
        <f>V378*K378</f>
        <v>22.113567999999997</v>
      </c>
      <c r="X378" s="273">
        <v>0</v>
      </c>
      <c r="Y378" s="273">
        <f>X378*K378</f>
        <v>0</v>
      </c>
      <c r="Z378" s="273">
        <v>0</v>
      </c>
      <c r="AA378" s="274">
        <f>Z378*K378</f>
        <v>0</v>
      </c>
      <c r="AR378" s="150" t="s">
        <v>232</v>
      </c>
      <c r="AT378" s="150" t="s">
        <v>148</v>
      </c>
      <c r="AU378" s="150" t="s">
        <v>86</v>
      </c>
      <c r="AY378" s="150" t="s">
        <v>147</v>
      </c>
      <c r="BE378" s="275">
        <f>IF(U378="základní",N378,0)</f>
        <v>0</v>
      </c>
      <c r="BF378" s="275">
        <f>IF(U378="snížená",N378,0)</f>
        <v>0</v>
      </c>
      <c r="BG378" s="275">
        <f>IF(U378="zákl. přenesená",N378,0)</f>
        <v>0</v>
      </c>
      <c r="BH378" s="275">
        <f>IF(U378="sníž. přenesená",N378,0)</f>
        <v>0</v>
      </c>
      <c r="BI378" s="275">
        <f>IF(U378="nulová",N378,0)</f>
        <v>0</v>
      </c>
      <c r="BJ378" s="150" t="s">
        <v>33</v>
      </c>
      <c r="BK378" s="275">
        <f>ROUND(L378*K378,2)</f>
        <v>0</v>
      </c>
      <c r="BL378" s="150" t="s">
        <v>232</v>
      </c>
      <c r="BM378" s="150" t="s">
        <v>1422</v>
      </c>
    </row>
    <row r="379" spans="2:65" s="162" customFormat="1" ht="31.5" customHeight="1" x14ac:dyDescent="0.3">
      <c r="B379" s="163"/>
      <c r="C379" s="264" t="s">
        <v>265</v>
      </c>
      <c r="D379" s="264" t="s">
        <v>148</v>
      </c>
      <c r="E379" s="265" t="s">
        <v>856</v>
      </c>
      <c r="F379" s="266" t="s">
        <v>857</v>
      </c>
      <c r="G379" s="267"/>
      <c r="H379" s="267"/>
      <c r="I379" s="267"/>
      <c r="J379" s="268" t="s">
        <v>771</v>
      </c>
      <c r="K379" s="269">
        <v>11.247999999999999</v>
      </c>
      <c r="L379" s="339"/>
      <c r="M379" s="340"/>
      <c r="N379" s="270">
        <f>ROUND(L379*K379,2)</f>
        <v>0</v>
      </c>
      <c r="O379" s="267"/>
      <c r="P379" s="267"/>
      <c r="Q379" s="267"/>
      <c r="R379" s="168"/>
      <c r="T379" s="271" t="s">
        <v>3</v>
      </c>
      <c r="U379" s="272" t="s">
        <v>42</v>
      </c>
      <c r="V379" s="273">
        <v>0.32900000000000001</v>
      </c>
      <c r="W379" s="273">
        <f>V379*K379</f>
        <v>3.7005919999999999</v>
      </c>
      <c r="X379" s="273">
        <v>0</v>
      </c>
      <c r="Y379" s="273">
        <f>X379*K379</f>
        <v>0</v>
      </c>
      <c r="Z379" s="273">
        <v>0</v>
      </c>
      <c r="AA379" s="274">
        <f>Z379*K379</f>
        <v>0</v>
      </c>
      <c r="AR379" s="150" t="s">
        <v>232</v>
      </c>
      <c r="AT379" s="150" t="s">
        <v>148</v>
      </c>
      <c r="AU379" s="150" t="s">
        <v>86</v>
      </c>
      <c r="AY379" s="150" t="s">
        <v>147</v>
      </c>
      <c r="BE379" s="275">
        <f>IF(U379="základní",N379,0)</f>
        <v>0</v>
      </c>
      <c r="BF379" s="275">
        <f>IF(U379="snížená",N379,0)</f>
        <v>0</v>
      </c>
      <c r="BG379" s="275">
        <f>IF(U379="zákl. přenesená",N379,0)</f>
        <v>0</v>
      </c>
      <c r="BH379" s="275">
        <f>IF(U379="sníž. přenesená",N379,0)</f>
        <v>0</v>
      </c>
      <c r="BI379" s="275">
        <f>IF(U379="nulová",N379,0)</f>
        <v>0</v>
      </c>
      <c r="BJ379" s="150" t="s">
        <v>33</v>
      </c>
      <c r="BK379" s="275">
        <f>ROUND(L379*K379,2)</f>
        <v>0</v>
      </c>
      <c r="BL379" s="150" t="s">
        <v>232</v>
      </c>
      <c r="BM379" s="150" t="s">
        <v>1423</v>
      </c>
    </row>
    <row r="380" spans="2:65" s="254" customFormat="1" ht="29.85" customHeight="1" x14ac:dyDescent="0.3">
      <c r="B380" s="249"/>
      <c r="C380" s="250"/>
      <c r="D380" s="261" t="s">
        <v>1221</v>
      </c>
      <c r="E380" s="261"/>
      <c r="F380" s="261"/>
      <c r="G380" s="261"/>
      <c r="H380" s="261"/>
      <c r="I380" s="261"/>
      <c r="J380" s="261"/>
      <c r="K380" s="261"/>
      <c r="L380" s="261"/>
      <c r="M380" s="261"/>
      <c r="N380" s="332">
        <f>BK380</f>
        <v>0</v>
      </c>
      <c r="O380" s="333"/>
      <c r="P380" s="333"/>
      <c r="Q380" s="333"/>
      <c r="R380" s="253"/>
      <c r="T380" s="255"/>
      <c r="U380" s="250"/>
      <c r="V380" s="250"/>
      <c r="W380" s="256">
        <f>SUM(W381:W399)</f>
        <v>74.429590000000005</v>
      </c>
      <c r="X380" s="250"/>
      <c r="Y380" s="256">
        <f>SUM(Y381:Y399)</f>
        <v>0.15012880000000001</v>
      </c>
      <c r="Z380" s="250"/>
      <c r="AA380" s="257">
        <f>SUM(AA381:AA399)</f>
        <v>0.70994800000000002</v>
      </c>
      <c r="AR380" s="258" t="s">
        <v>86</v>
      </c>
      <c r="AT380" s="259" t="s">
        <v>76</v>
      </c>
      <c r="AU380" s="259" t="s">
        <v>33</v>
      </c>
      <c r="AY380" s="258" t="s">
        <v>147</v>
      </c>
      <c r="BK380" s="260">
        <f>SUM(BK381:BK399)</f>
        <v>0</v>
      </c>
    </row>
    <row r="381" spans="2:65" s="162" customFormat="1" ht="22.5" customHeight="1" x14ac:dyDescent="0.3">
      <c r="B381" s="163"/>
      <c r="C381" s="264" t="s">
        <v>658</v>
      </c>
      <c r="D381" s="264" t="s">
        <v>148</v>
      </c>
      <c r="E381" s="265" t="s">
        <v>1424</v>
      </c>
      <c r="F381" s="266" t="s">
        <v>1425</v>
      </c>
      <c r="G381" s="267"/>
      <c r="H381" s="267"/>
      <c r="I381" s="267"/>
      <c r="J381" s="268" t="s">
        <v>271</v>
      </c>
      <c r="K381" s="269">
        <v>11.12</v>
      </c>
      <c r="L381" s="339"/>
      <c r="M381" s="340"/>
      <c r="N381" s="270">
        <f>ROUND(L381*K381,2)</f>
        <v>0</v>
      </c>
      <c r="O381" s="267"/>
      <c r="P381" s="267"/>
      <c r="Q381" s="267"/>
      <c r="R381" s="168"/>
      <c r="T381" s="271" t="s">
        <v>3</v>
      </c>
      <c r="U381" s="272" t="s">
        <v>42</v>
      </c>
      <c r="V381" s="273">
        <v>0.57599999999999996</v>
      </c>
      <c r="W381" s="273">
        <f>V381*K381</f>
        <v>6.4051199999999993</v>
      </c>
      <c r="X381" s="273">
        <v>0</v>
      </c>
      <c r="Y381" s="273">
        <f>X381*K381</f>
        <v>0</v>
      </c>
      <c r="Z381" s="273">
        <v>3.065E-2</v>
      </c>
      <c r="AA381" s="274">
        <f>Z381*K381</f>
        <v>0.34082799999999996</v>
      </c>
      <c r="AR381" s="150" t="s">
        <v>232</v>
      </c>
      <c r="AT381" s="150" t="s">
        <v>148</v>
      </c>
      <c r="AU381" s="150" t="s">
        <v>86</v>
      </c>
      <c r="AY381" s="150" t="s">
        <v>147</v>
      </c>
      <c r="BE381" s="275">
        <f>IF(U381="základní",N381,0)</f>
        <v>0</v>
      </c>
      <c r="BF381" s="275">
        <f>IF(U381="snížená",N381,0)</f>
        <v>0</v>
      </c>
      <c r="BG381" s="275">
        <f>IF(U381="zákl. přenesená",N381,0)</f>
        <v>0</v>
      </c>
      <c r="BH381" s="275">
        <f>IF(U381="sníž. přenesená",N381,0)</f>
        <v>0</v>
      </c>
      <c r="BI381" s="275">
        <f>IF(U381="nulová",N381,0)</f>
        <v>0</v>
      </c>
      <c r="BJ381" s="150" t="s">
        <v>33</v>
      </c>
      <c r="BK381" s="275">
        <f>ROUND(L381*K381,2)</f>
        <v>0</v>
      </c>
      <c r="BL381" s="150" t="s">
        <v>232</v>
      </c>
      <c r="BM381" s="150" t="s">
        <v>1426</v>
      </c>
    </row>
    <row r="382" spans="2:65" s="283" customFormat="1" ht="44.25" customHeight="1" x14ac:dyDescent="0.3">
      <c r="B382" s="276"/>
      <c r="C382" s="277"/>
      <c r="D382" s="277"/>
      <c r="E382" s="278" t="s">
        <v>3</v>
      </c>
      <c r="F382" s="279" t="s">
        <v>1427</v>
      </c>
      <c r="G382" s="280"/>
      <c r="H382" s="280"/>
      <c r="I382" s="280"/>
      <c r="J382" s="277"/>
      <c r="K382" s="281" t="s">
        <v>3</v>
      </c>
      <c r="L382" s="277"/>
      <c r="M382" s="277"/>
      <c r="N382" s="277"/>
      <c r="O382" s="277"/>
      <c r="P382" s="277"/>
      <c r="Q382" s="277"/>
      <c r="R382" s="282"/>
      <c r="T382" s="284"/>
      <c r="U382" s="277"/>
      <c r="V382" s="277"/>
      <c r="W382" s="277"/>
      <c r="X382" s="277"/>
      <c r="Y382" s="277"/>
      <c r="Z382" s="277"/>
      <c r="AA382" s="285"/>
      <c r="AT382" s="286" t="s">
        <v>155</v>
      </c>
      <c r="AU382" s="286" t="s">
        <v>86</v>
      </c>
      <c r="AV382" s="283" t="s">
        <v>33</v>
      </c>
      <c r="AW382" s="283" t="s">
        <v>32</v>
      </c>
      <c r="AX382" s="283" t="s">
        <v>77</v>
      </c>
      <c r="AY382" s="286" t="s">
        <v>147</v>
      </c>
    </row>
    <row r="383" spans="2:65" s="294" customFormat="1" ht="22.5" customHeight="1" x14ac:dyDescent="0.3">
      <c r="B383" s="287"/>
      <c r="C383" s="288"/>
      <c r="D383" s="288"/>
      <c r="E383" s="289" t="s">
        <v>3</v>
      </c>
      <c r="F383" s="290" t="s">
        <v>1428</v>
      </c>
      <c r="G383" s="291"/>
      <c r="H383" s="291"/>
      <c r="I383" s="291"/>
      <c r="J383" s="288"/>
      <c r="K383" s="292">
        <v>11.12</v>
      </c>
      <c r="L383" s="288"/>
      <c r="M383" s="288"/>
      <c r="N383" s="288"/>
      <c r="O383" s="288"/>
      <c r="P383" s="288"/>
      <c r="Q383" s="288"/>
      <c r="R383" s="293"/>
      <c r="T383" s="295"/>
      <c r="U383" s="288"/>
      <c r="V383" s="288"/>
      <c r="W383" s="288"/>
      <c r="X383" s="288"/>
      <c r="Y383" s="288"/>
      <c r="Z383" s="288"/>
      <c r="AA383" s="296"/>
      <c r="AT383" s="297" t="s">
        <v>155</v>
      </c>
      <c r="AU383" s="297" t="s">
        <v>86</v>
      </c>
      <c r="AV383" s="294" t="s">
        <v>86</v>
      </c>
      <c r="AW383" s="294" t="s">
        <v>32</v>
      </c>
      <c r="AX383" s="294" t="s">
        <v>33</v>
      </c>
      <c r="AY383" s="297" t="s">
        <v>147</v>
      </c>
    </row>
    <row r="384" spans="2:65" s="162" customFormat="1" ht="22.5" customHeight="1" x14ac:dyDescent="0.3">
      <c r="B384" s="163"/>
      <c r="C384" s="264" t="s">
        <v>662</v>
      </c>
      <c r="D384" s="264" t="s">
        <v>148</v>
      </c>
      <c r="E384" s="265" t="s">
        <v>1429</v>
      </c>
      <c r="F384" s="266" t="s">
        <v>1430</v>
      </c>
      <c r="G384" s="267"/>
      <c r="H384" s="267"/>
      <c r="I384" s="267"/>
      <c r="J384" s="268" t="s">
        <v>586</v>
      </c>
      <c r="K384" s="269">
        <v>16</v>
      </c>
      <c r="L384" s="339"/>
      <c r="M384" s="340"/>
      <c r="N384" s="270">
        <f>ROUND(L384*K384,2)</f>
        <v>0</v>
      </c>
      <c r="O384" s="267"/>
      <c r="P384" s="267"/>
      <c r="Q384" s="267"/>
      <c r="R384" s="168"/>
      <c r="T384" s="271" t="s">
        <v>3</v>
      </c>
      <c r="U384" s="272" t="s">
        <v>42</v>
      </c>
      <c r="V384" s="273">
        <v>1.419</v>
      </c>
      <c r="W384" s="273">
        <f>V384*K384</f>
        <v>22.704000000000001</v>
      </c>
      <c r="X384" s="273">
        <v>2.48E-3</v>
      </c>
      <c r="Y384" s="273">
        <f>X384*K384</f>
        <v>3.968E-2</v>
      </c>
      <c r="Z384" s="273">
        <v>0</v>
      </c>
      <c r="AA384" s="274">
        <f>Z384*K384</f>
        <v>0</v>
      </c>
      <c r="AR384" s="150" t="s">
        <v>232</v>
      </c>
      <c r="AT384" s="150" t="s">
        <v>148</v>
      </c>
      <c r="AU384" s="150" t="s">
        <v>86</v>
      </c>
      <c r="AY384" s="150" t="s">
        <v>147</v>
      </c>
      <c r="BE384" s="275">
        <f>IF(U384="základní",N384,0)</f>
        <v>0</v>
      </c>
      <c r="BF384" s="275">
        <f>IF(U384="snížená",N384,0)</f>
        <v>0</v>
      </c>
      <c r="BG384" s="275">
        <f>IF(U384="zákl. přenesená",N384,0)</f>
        <v>0</v>
      </c>
      <c r="BH384" s="275">
        <f>IF(U384="sníž. přenesená",N384,0)</f>
        <v>0</v>
      </c>
      <c r="BI384" s="275">
        <f>IF(U384="nulová",N384,0)</f>
        <v>0</v>
      </c>
      <c r="BJ384" s="150" t="s">
        <v>33</v>
      </c>
      <c r="BK384" s="275">
        <f>ROUND(L384*K384,2)</f>
        <v>0</v>
      </c>
      <c r="BL384" s="150" t="s">
        <v>232</v>
      </c>
      <c r="BM384" s="150" t="s">
        <v>1431</v>
      </c>
    </row>
    <row r="385" spans="2:65" s="283" customFormat="1" ht="44.25" customHeight="1" x14ac:dyDescent="0.3">
      <c r="B385" s="276"/>
      <c r="C385" s="277"/>
      <c r="D385" s="277"/>
      <c r="E385" s="278" t="s">
        <v>3</v>
      </c>
      <c r="F385" s="279" t="s">
        <v>1427</v>
      </c>
      <c r="G385" s="280"/>
      <c r="H385" s="280"/>
      <c r="I385" s="280"/>
      <c r="J385" s="277"/>
      <c r="K385" s="281" t="s">
        <v>3</v>
      </c>
      <c r="L385" s="277"/>
      <c r="M385" s="277"/>
      <c r="N385" s="277"/>
      <c r="O385" s="277"/>
      <c r="P385" s="277"/>
      <c r="Q385" s="277"/>
      <c r="R385" s="282"/>
      <c r="T385" s="284"/>
      <c r="U385" s="277"/>
      <c r="V385" s="277"/>
      <c r="W385" s="277"/>
      <c r="X385" s="277"/>
      <c r="Y385" s="277"/>
      <c r="Z385" s="277"/>
      <c r="AA385" s="285"/>
      <c r="AT385" s="286" t="s">
        <v>155</v>
      </c>
      <c r="AU385" s="286" t="s">
        <v>86</v>
      </c>
      <c r="AV385" s="283" t="s">
        <v>33</v>
      </c>
      <c r="AW385" s="283" t="s">
        <v>32</v>
      </c>
      <c r="AX385" s="283" t="s">
        <v>77</v>
      </c>
      <c r="AY385" s="286" t="s">
        <v>147</v>
      </c>
    </row>
    <row r="386" spans="2:65" s="294" customFormat="1" ht="22.5" customHeight="1" x14ac:dyDescent="0.3">
      <c r="B386" s="287"/>
      <c r="C386" s="288"/>
      <c r="D386" s="288"/>
      <c r="E386" s="289" t="s">
        <v>3</v>
      </c>
      <c r="F386" s="290" t="s">
        <v>1432</v>
      </c>
      <c r="G386" s="291"/>
      <c r="H386" s="291"/>
      <c r="I386" s="291"/>
      <c r="J386" s="288"/>
      <c r="K386" s="292">
        <v>16</v>
      </c>
      <c r="L386" s="288"/>
      <c r="M386" s="288"/>
      <c r="N386" s="288"/>
      <c r="O386" s="288"/>
      <c r="P386" s="288"/>
      <c r="Q386" s="288"/>
      <c r="R386" s="293"/>
      <c r="T386" s="295"/>
      <c r="U386" s="288"/>
      <c r="V386" s="288"/>
      <c r="W386" s="288"/>
      <c r="X386" s="288"/>
      <c r="Y386" s="288"/>
      <c r="Z386" s="288"/>
      <c r="AA386" s="296"/>
      <c r="AT386" s="297" t="s">
        <v>155</v>
      </c>
      <c r="AU386" s="297" t="s">
        <v>86</v>
      </c>
      <c r="AV386" s="294" t="s">
        <v>86</v>
      </c>
      <c r="AW386" s="294" t="s">
        <v>32</v>
      </c>
      <c r="AX386" s="294" t="s">
        <v>77</v>
      </c>
      <c r="AY386" s="297" t="s">
        <v>147</v>
      </c>
    </row>
    <row r="387" spans="2:65" s="305" customFormat="1" ht="22.5" customHeight="1" x14ac:dyDescent="0.3">
      <c r="B387" s="298"/>
      <c r="C387" s="299"/>
      <c r="D387" s="299"/>
      <c r="E387" s="300" t="s">
        <v>3</v>
      </c>
      <c r="F387" s="301" t="s">
        <v>157</v>
      </c>
      <c r="G387" s="302"/>
      <c r="H387" s="302"/>
      <c r="I387" s="302"/>
      <c r="J387" s="299"/>
      <c r="K387" s="303">
        <v>16</v>
      </c>
      <c r="L387" s="299"/>
      <c r="M387" s="299"/>
      <c r="N387" s="299"/>
      <c r="O387" s="299"/>
      <c r="P387" s="299"/>
      <c r="Q387" s="299"/>
      <c r="R387" s="304"/>
      <c r="T387" s="306"/>
      <c r="U387" s="299"/>
      <c r="V387" s="299"/>
      <c r="W387" s="299"/>
      <c r="X387" s="299"/>
      <c r="Y387" s="299"/>
      <c r="Z387" s="299"/>
      <c r="AA387" s="307"/>
      <c r="AT387" s="308" t="s">
        <v>155</v>
      </c>
      <c r="AU387" s="308" t="s">
        <v>86</v>
      </c>
      <c r="AV387" s="305" t="s">
        <v>152</v>
      </c>
      <c r="AW387" s="305" t="s">
        <v>32</v>
      </c>
      <c r="AX387" s="305" t="s">
        <v>33</v>
      </c>
      <c r="AY387" s="308" t="s">
        <v>147</v>
      </c>
    </row>
    <row r="388" spans="2:65" s="162" customFormat="1" ht="31.5" customHeight="1" x14ac:dyDescent="0.3">
      <c r="B388" s="163"/>
      <c r="C388" s="264" t="s">
        <v>670</v>
      </c>
      <c r="D388" s="264" t="s">
        <v>148</v>
      </c>
      <c r="E388" s="265" t="s">
        <v>1433</v>
      </c>
      <c r="F388" s="266" t="s">
        <v>1434</v>
      </c>
      <c r="G388" s="267"/>
      <c r="H388" s="267"/>
      <c r="I388" s="267"/>
      <c r="J388" s="268" t="s">
        <v>271</v>
      </c>
      <c r="K388" s="269">
        <v>11.12</v>
      </c>
      <c r="L388" s="339"/>
      <c r="M388" s="340"/>
      <c r="N388" s="270">
        <f>ROUND(L388*K388,2)</f>
        <v>0</v>
      </c>
      <c r="O388" s="267"/>
      <c r="P388" s="267"/>
      <c r="Q388" s="267"/>
      <c r="R388" s="168"/>
      <c r="T388" s="271" t="s">
        <v>3</v>
      </c>
      <c r="U388" s="272" t="s">
        <v>42</v>
      </c>
      <c r="V388" s="273">
        <v>0.44400000000000001</v>
      </c>
      <c r="W388" s="273">
        <f>V388*K388</f>
        <v>4.9372799999999994</v>
      </c>
      <c r="X388" s="273">
        <v>2.2399999999999998E-3</v>
      </c>
      <c r="Y388" s="273">
        <f>X388*K388</f>
        <v>2.4908799999999995E-2</v>
      </c>
      <c r="Z388" s="273">
        <v>0</v>
      </c>
      <c r="AA388" s="274">
        <f>Z388*K388</f>
        <v>0</v>
      </c>
      <c r="AR388" s="150" t="s">
        <v>232</v>
      </c>
      <c r="AT388" s="150" t="s">
        <v>148</v>
      </c>
      <c r="AU388" s="150" t="s">
        <v>86</v>
      </c>
      <c r="AY388" s="150" t="s">
        <v>147</v>
      </c>
      <c r="BE388" s="275">
        <f>IF(U388="základní",N388,0)</f>
        <v>0</v>
      </c>
      <c r="BF388" s="275">
        <f>IF(U388="snížená",N388,0)</f>
        <v>0</v>
      </c>
      <c r="BG388" s="275">
        <f>IF(U388="zákl. přenesená",N388,0)</f>
        <v>0</v>
      </c>
      <c r="BH388" s="275">
        <f>IF(U388="sníž. přenesená",N388,0)</f>
        <v>0</v>
      </c>
      <c r="BI388" s="275">
        <f>IF(U388="nulová",N388,0)</f>
        <v>0</v>
      </c>
      <c r="BJ388" s="150" t="s">
        <v>33</v>
      </c>
      <c r="BK388" s="275">
        <f>ROUND(L388*K388,2)</f>
        <v>0</v>
      </c>
      <c r="BL388" s="150" t="s">
        <v>232</v>
      </c>
      <c r="BM388" s="150" t="s">
        <v>1435</v>
      </c>
    </row>
    <row r="389" spans="2:65" s="283" customFormat="1" ht="44.25" customHeight="1" x14ac:dyDescent="0.3">
      <c r="B389" s="276"/>
      <c r="C389" s="277"/>
      <c r="D389" s="277"/>
      <c r="E389" s="278" t="s">
        <v>3</v>
      </c>
      <c r="F389" s="279" t="s">
        <v>1427</v>
      </c>
      <c r="G389" s="280"/>
      <c r="H389" s="280"/>
      <c r="I389" s="280"/>
      <c r="J389" s="277"/>
      <c r="K389" s="281" t="s">
        <v>3</v>
      </c>
      <c r="L389" s="277"/>
      <c r="M389" s="277"/>
      <c r="N389" s="277"/>
      <c r="O389" s="277"/>
      <c r="P389" s="277"/>
      <c r="Q389" s="277"/>
      <c r="R389" s="282"/>
      <c r="T389" s="284"/>
      <c r="U389" s="277"/>
      <c r="V389" s="277"/>
      <c r="W389" s="277"/>
      <c r="X389" s="277"/>
      <c r="Y389" s="277"/>
      <c r="Z389" s="277"/>
      <c r="AA389" s="285"/>
      <c r="AT389" s="286" t="s">
        <v>155</v>
      </c>
      <c r="AU389" s="286" t="s">
        <v>86</v>
      </c>
      <c r="AV389" s="283" t="s">
        <v>33</v>
      </c>
      <c r="AW389" s="283" t="s">
        <v>32</v>
      </c>
      <c r="AX389" s="283" t="s">
        <v>77</v>
      </c>
      <c r="AY389" s="286" t="s">
        <v>147</v>
      </c>
    </row>
    <row r="390" spans="2:65" s="294" customFormat="1" ht="22.5" customHeight="1" x14ac:dyDescent="0.3">
      <c r="B390" s="287"/>
      <c r="C390" s="288"/>
      <c r="D390" s="288"/>
      <c r="E390" s="289" t="s">
        <v>3</v>
      </c>
      <c r="F390" s="290" t="s">
        <v>1428</v>
      </c>
      <c r="G390" s="291"/>
      <c r="H390" s="291"/>
      <c r="I390" s="291"/>
      <c r="J390" s="288"/>
      <c r="K390" s="292">
        <v>11.12</v>
      </c>
      <c r="L390" s="288"/>
      <c r="M390" s="288"/>
      <c r="N390" s="288"/>
      <c r="O390" s="288"/>
      <c r="P390" s="288"/>
      <c r="Q390" s="288"/>
      <c r="R390" s="293"/>
      <c r="T390" s="295"/>
      <c r="U390" s="288"/>
      <c r="V390" s="288"/>
      <c r="W390" s="288"/>
      <c r="X390" s="288"/>
      <c r="Y390" s="288"/>
      <c r="Z390" s="288"/>
      <c r="AA390" s="296"/>
      <c r="AT390" s="297" t="s">
        <v>155</v>
      </c>
      <c r="AU390" s="297" t="s">
        <v>86</v>
      </c>
      <c r="AV390" s="294" t="s">
        <v>86</v>
      </c>
      <c r="AW390" s="294" t="s">
        <v>32</v>
      </c>
      <c r="AX390" s="294" t="s">
        <v>77</v>
      </c>
      <c r="AY390" s="297" t="s">
        <v>147</v>
      </c>
    </row>
    <row r="391" spans="2:65" s="305" customFormat="1" ht="22.5" customHeight="1" x14ac:dyDescent="0.3">
      <c r="B391" s="298"/>
      <c r="C391" s="299"/>
      <c r="D391" s="299"/>
      <c r="E391" s="300" t="s">
        <v>3</v>
      </c>
      <c r="F391" s="301" t="s">
        <v>157</v>
      </c>
      <c r="G391" s="302"/>
      <c r="H391" s="302"/>
      <c r="I391" s="302"/>
      <c r="J391" s="299"/>
      <c r="K391" s="303">
        <v>11.12</v>
      </c>
      <c r="L391" s="299"/>
      <c r="M391" s="299"/>
      <c r="N391" s="299"/>
      <c r="O391" s="299"/>
      <c r="P391" s="299"/>
      <c r="Q391" s="299"/>
      <c r="R391" s="304"/>
      <c r="T391" s="306"/>
      <c r="U391" s="299"/>
      <c r="V391" s="299"/>
      <c r="W391" s="299"/>
      <c r="X391" s="299"/>
      <c r="Y391" s="299"/>
      <c r="Z391" s="299"/>
      <c r="AA391" s="307"/>
      <c r="AT391" s="308" t="s">
        <v>155</v>
      </c>
      <c r="AU391" s="308" t="s">
        <v>86</v>
      </c>
      <c r="AV391" s="305" t="s">
        <v>152</v>
      </c>
      <c r="AW391" s="305" t="s">
        <v>32</v>
      </c>
      <c r="AX391" s="305" t="s">
        <v>33</v>
      </c>
      <c r="AY391" s="308" t="s">
        <v>147</v>
      </c>
    </row>
    <row r="392" spans="2:65" s="162" customFormat="1" ht="22.5" customHeight="1" x14ac:dyDescent="0.3">
      <c r="B392" s="163"/>
      <c r="C392" s="264" t="s">
        <v>641</v>
      </c>
      <c r="D392" s="264" t="s">
        <v>148</v>
      </c>
      <c r="E392" s="265" t="s">
        <v>1436</v>
      </c>
      <c r="F392" s="266" t="s">
        <v>1437</v>
      </c>
      <c r="G392" s="267"/>
      <c r="H392" s="267"/>
      <c r="I392" s="267"/>
      <c r="J392" s="268" t="s">
        <v>586</v>
      </c>
      <c r="K392" s="269">
        <v>16</v>
      </c>
      <c r="L392" s="339"/>
      <c r="M392" s="340"/>
      <c r="N392" s="270">
        <f t="shared" ref="N392:N399" si="0">ROUND(L392*K392,2)</f>
        <v>0</v>
      </c>
      <c r="O392" s="267"/>
      <c r="P392" s="267"/>
      <c r="Q392" s="267"/>
      <c r="R392" s="168"/>
      <c r="T392" s="271" t="s">
        <v>3</v>
      </c>
      <c r="U392" s="272" t="s">
        <v>42</v>
      </c>
      <c r="V392" s="273">
        <v>0.51500000000000001</v>
      </c>
      <c r="W392" s="273">
        <f t="shared" ref="W392:W399" si="1">V392*K392</f>
        <v>8.24</v>
      </c>
      <c r="X392" s="273">
        <v>0</v>
      </c>
      <c r="Y392" s="273">
        <f t="shared" ref="Y392:Y399" si="2">X392*K392</f>
        <v>0</v>
      </c>
      <c r="Z392" s="273">
        <v>2.307E-2</v>
      </c>
      <c r="AA392" s="274">
        <f t="shared" ref="AA392:AA399" si="3">Z392*K392</f>
        <v>0.36912</v>
      </c>
      <c r="AR392" s="150" t="s">
        <v>232</v>
      </c>
      <c r="AT392" s="150" t="s">
        <v>148</v>
      </c>
      <c r="AU392" s="150" t="s">
        <v>86</v>
      </c>
      <c r="AY392" s="150" t="s">
        <v>147</v>
      </c>
      <c r="BE392" s="275">
        <f t="shared" ref="BE392:BE399" si="4">IF(U392="základní",N392,0)</f>
        <v>0</v>
      </c>
      <c r="BF392" s="275">
        <f t="shared" ref="BF392:BF399" si="5">IF(U392="snížená",N392,0)</f>
        <v>0</v>
      </c>
      <c r="BG392" s="275">
        <f t="shared" ref="BG392:BG399" si="6">IF(U392="zákl. přenesená",N392,0)</f>
        <v>0</v>
      </c>
      <c r="BH392" s="275">
        <f t="shared" ref="BH392:BH399" si="7">IF(U392="sníž. přenesená",N392,0)</f>
        <v>0</v>
      </c>
      <c r="BI392" s="275">
        <f t="shared" ref="BI392:BI399" si="8">IF(U392="nulová",N392,0)</f>
        <v>0</v>
      </c>
      <c r="BJ392" s="150" t="s">
        <v>33</v>
      </c>
      <c r="BK392" s="275">
        <f t="shared" ref="BK392:BK399" si="9">ROUND(L392*K392,2)</f>
        <v>0</v>
      </c>
      <c r="BL392" s="150" t="s">
        <v>232</v>
      </c>
      <c r="BM392" s="150" t="s">
        <v>1438</v>
      </c>
    </row>
    <row r="393" spans="2:65" s="162" customFormat="1" ht="44.25" customHeight="1" x14ac:dyDescent="0.3">
      <c r="B393" s="163"/>
      <c r="C393" s="264" t="s">
        <v>674</v>
      </c>
      <c r="D393" s="264" t="s">
        <v>148</v>
      </c>
      <c r="E393" s="265" t="s">
        <v>1439</v>
      </c>
      <c r="F393" s="266" t="s">
        <v>1440</v>
      </c>
      <c r="G393" s="267"/>
      <c r="H393" s="267"/>
      <c r="I393" s="267"/>
      <c r="J393" s="268" t="s">
        <v>586</v>
      </c>
      <c r="K393" s="269">
        <v>16</v>
      </c>
      <c r="L393" s="339"/>
      <c r="M393" s="340"/>
      <c r="N393" s="270">
        <f t="shared" si="0"/>
        <v>0</v>
      </c>
      <c r="O393" s="267"/>
      <c r="P393" s="267"/>
      <c r="Q393" s="267"/>
      <c r="R393" s="168"/>
      <c r="T393" s="271" t="s">
        <v>3</v>
      </c>
      <c r="U393" s="272" t="s">
        <v>42</v>
      </c>
      <c r="V393" s="273">
        <v>0.22500000000000001</v>
      </c>
      <c r="W393" s="273">
        <f t="shared" si="1"/>
        <v>3.6</v>
      </c>
      <c r="X393" s="273">
        <v>4.15E-3</v>
      </c>
      <c r="Y393" s="273">
        <f t="shared" si="2"/>
        <v>6.6400000000000001E-2</v>
      </c>
      <c r="Z393" s="273">
        <v>0</v>
      </c>
      <c r="AA393" s="274">
        <f t="shared" si="3"/>
        <v>0</v>
      </c>
      <c r="AR393" s="150" t="s">
        <v>232</v>
      </c>
      <c r="AT393" s="150" t="s">
        <v>148</v>
      </c>
      <c r="AU393" s="150" t="s">
        <v>86</v>
      </c>
      <c r="AY393" s="150" t="s">
        <v>147</v>
      </c>
      <c r="BE393" s="275">
        <f t="shared" si="4"/>
        <v>0</v>
      </c>
      <c r="BF393" s="275">
        <f t="shared" si="5"/>
        <v>0</v>
      </c>
      <c r="BG393" s="275">
        <f t="shared" si="6"/>
        <v>0</v>
      </c>
      <c r="BH393" s="275">
        <f t="shared" si="7"/>
        <v>0</v>
      </c>
      <c r="BI393" s="275">
        <f t="shared" si="8"/>
        <v>0</v>
      </c>
      <c r="BJ393" s="150" t="s">
        <v>33</v>
      </c>
      <c r="BK393" s="275">
        <f t="shared" si="9"/>
        <v>0</v>
      </c>
      <c r="BL393" s="150" t="s">
        <v>232</v>
      </c>
      <c r="BM393" s="150" t="s">
        <v>1441</v>
      </c>
    </row>
    <row r="394" spans="2:65" s="162" customFormat="1" ht="31.5" customHeight="1" x14ac:dyDescent="0.3">
      <c r="B394" s="163"/>
      <c r="C394" s="264" t="s">
        <v>680</v>
      </c>
      <c r="D394" s="264" t="s">
        <v>148</v>
      </c>
      <c r="E394" s="265" t="s">
        <v>1442</v>
      </c>
      <c r="F394" s="266" t="s">
        <v>1443</v>
      </c>
      <c r="G394" s="267"/>
      <c r="H394" s="267"/>
      <c r="I394" s="267"/>
      <c r="J394" s="268" t="s">
        <v>586</v>
      </c>
      <c r="K394" s="269">
        <v>55</v>
      </c>
      <c r="L394" s="339"/>
      <c r="M394" s="340"/>
      <c r="N394" s="270">
        <f t="shared" si="0"/>
        <v>0</v>
      </c>
      <c r="O394" s="267"/>
      <c r="P394" s="267"/>
      <c r="Q394" s="267"/>
      <c r="R394" s="168"/>
      <c r="T394" s="271" t="s">
        <v>3</v>
      </c>
      <c r="U394" s="272" t="s">
        <v>42</v>
      </c>
      <c r="V394" s="273">
        <v>0.17699999999999999</v>
      </c>
      <c r="W394" s="273">
        <f t="shared" si="1"/>
        <v>9.7349999999999994</v>
      </c>
      <c r="X394" s="273">
        <v>2.9E-4</v>
      </c>
      <c r="Y394" s="273">
        <f t="shared" si="2"/>
        <v>1.5949999999999999E-2</v>
      </c>
      <c r="Z394" s="273">
        <v>0</v>
      </c>
      <c r="AA394" s="274">
        <f t="shared" si="3"/>
        <v>0</v>
      </c>
      <c r="AR394" s="150" t="s">
        <v>232</v>
      </c>
      <c r="AT394" s="150" t="s">
        <v>148</v>
      </c>
      <c r="AU394" s="150" t="s">
        <v>86</v>
      </c>
      <c r="AY394" s="150" t="s">
        <v>147</v>
      </c>
      <c r="BE394" s="275">
        <f t="shared" si="4"/>
        <v>0</v>
      </c>
      <c r="BF394" s="275">
        <f t="shared" si="5"/>
        <v>0</v>
      </c>
      <c r="BG394" s="275">
        <f t="shared" si="6"/>
        <v>0</v>
      </c>
      <c r="BH394" s="275">
        <f t="shared" si="7"/>
        <v>0</v>
      </c>
      <c r="BI394" s="275">
        <f t="shared" si="8"/>
        <v>0</v>
      </c>
      <c r="BJ394" s="150" t="s">
        <v>33</v>
      </c>
      <c r="BK394" s="275">
        <f t="shared" si="9"/>
        <v>0</v>
      </c>
      <c r="BL394" s="150" t="s">
        <v>232</v>
      </c>
      <c r="BM394" s="150" t="s">
        <v>1444</v>
      </c>
    </row>
    <row r="395" spans="2:65" s="162" customFormat="1" ht="31.5" customHeight="1" x14ac:dyDescent="0.3">
      <c r="B395" s="163"/>
      <c r="C395" s="264" t="s">
        <v>693</v>
      </c>
      <c r="D395" s="264" t="s">
        <v>148</v>
      </c>
      <c r="E395" s="265" t="s">
        <v>1445</v>
      </c>
      <c r="F395" s="266" t="s">
        <v>1446</v>
      </c>
      <c r="G395" s="267"/>
      <c r="H395" s="267"/>
      <c r="I395" s="267"/>
      <c r="J395" s="268" t="s">
        <v>586</v>
      </c>
      <c r="K395" s="269">
        <v>11</v>
      </c>
      <c r="L395" s="339"/>
      <c r="M395" s="340"/>
      <c r="N395" s="270">
        <f t="shared" si="0"/>
        <v>0</v>
      </c>
      <c r="O395" s="267"/>
      <c r="P395" s="267"/>
      <c r="Q395" s="267"/>
      <c r="R395" s="168"/>
      <c r="T395" s="271" t="s">
        <v>3</v>
      </c>
      <c r="U395" s="272" t="s">
        <v>42</v>
      </c>
      <c r="V395" s="273">
        <v>0.17699999999999999</v>
      </c>
      <c r="W395" s="273">
        <f t="shared" si="1"/>
        <v>1.9469999999999998</v>
      </c>
      <c r="X395" s="273">
        <v>2.9E-4</v>
      </c>
      <c r="Y395" s="273">
        <f t="shared" si="2"/>
        <v>3.1900000000000001E-3</v>
      </c>
      <c r="Z395" s="273">
        <v>0</v>
      </c>
      <c r="AA395" s="274">
        <f t="shared" si="3"/>
        <v>0</v>
      </c>
      <c r="AR395" s="150" t="s">
        <v>232</v>
      </c>
      <c r="AT395" s="150" t="s">
        <v>148</v>
      </c>
      <c r="AU395" s="150" t="s">
        <v>86</v>
      </c>
      <c r="AY395" s="150" t="s">
        <v>147</v>
      </c>
      <c r="BE395" s="275">
        <f t="shared" si="4"/>
        <v>0</v>
      </c>
      <c r="BF395" s="275">
        <f t="shared" si="5"/>
        <v>0</v>
      </c>
      <c r="BG395" s="275">
        <f t="shared" si="6"/>
        <v>0</v>
      </c>
      <c r="BH395" s="275">
        <f t="shared" si="7"/>
        <v>0</v>
      </c>
      <c r="BI395" s="275">
        <f t="shared" si="8"/>
        <v>0</v>
      </c>
      <c r="BJ395" s="150" t="s">
        <v>33</v>
      </c>
      <c r="BK395" s="275">
        <f t="shared" si="9"/>
        <v>0</v>
      </c>
      <c r="BL395" s="150" t="s">
        <v>232</v>
      </c>
      <c r="BM395" s="150" t="s">
        <v>1447</v>
      </c>
    </row>
    <row r="396" spans="2:65" s="162" customFormat="1" ht="44.25" customHeight="1" x14ac:dyDescent="0.3">
      <c r="B396" s="163"/>
      <c r="C396" s="264" t="s">
        <v>654</v>
      </c>
      <c r="D396" s="264" t="s">
        <v>148</v>
      </c>
      <c r="E396" s="265" t="s">
        <v>1448</v>
      </c>
      <c r="F396" s="266" t="s">
        <v>1449</v>
      </c>
      <c r="G396" s="267"/>
      <c r="H396" s="267"/>
      <c r="I396" s="267"/>
      <c r="J396" s="268" t="s">
        <v>771</v>
      </c>
      <c r="K396" s="269">
        <v>0.71</v>
      </c>
      <c r="L396" s="339"/>
      <c r="M396" s="340"/>
      <c r="N396" s="270">
        <f t="shared" si="0"/>
        <v>0</v>
      </c>
      <c r="O396" s="267"/>
      <c r="P396" s="267"/>
      <c r="Q396" s="267"/>
      <c r="R396" s="168"/>
      <c r="T396" s="271" t="s">
        <v>3</v>
      </c>
      <c r="U396" s="272" t="s">
        <v>42</v>
      </c>
      <c r="V396" s="273">
        <v>3.379</v>
      </c>
      <c r="W396" s="273">
        <f t="shared" si="1"/>
        <v>2.3990899999999997</v>
      </c>
      <c r="X396" s="273">
        <v>0</v>
      </c>
      <c r="Y396" s="273">
        <f t="shared" si="2"/>
        <v>0</v>
      </c>
      <c r="Z396" s="273">
        <v>0</v>
      </c>
      <c r="AA396" s="274">
        <f t="shared" si="3"/>
        <v>0</v>
      </c>
      <c r="AR396" s="150" t="s">
        <v>232</v>
      </c>
      <c r="AT396" s="150" t="s">
        <v>148</v>
      </c>
      <c r="AU396" s="150" t="s">
        <v>86</v>
      </c>
      <c r="AY396" s="150" t="s">
        <v>147</v>
      </c>
      <c r="BE396" s="275">
        <f t="shared" si="4"/>
        <v>0</v>
      </c>
      <c r="BF396" s="275">
        <f t="shared" si="5"/>
        <v>0</v>
      </c>
      <c r="BG396" s="275">
        <f t="shared" si="6"/>
        <v>0</v>
      </c>
      <c r="BH396" s="275">
        <f t="shared" si="7"/>
        <v>0</v>
      </c>
      <c r="BI396" s="275">
        <f t="shared" si="8"/>
        <v>0</v>
      </c>
      <c r="BJ396" s="150" t="s">
        <v>33</v>
      </c>
      <c r="BK396" s="275">
        <f t="shared" si="9"/>
        <v>0</v>
      </c>
      <c r="BL396" s="150" t="s">
        <v>232</v>
      </c>
      <c r="BM396" s="150" t="s">
        <v>1450</v>
      </c>
    </row>
    <row r="397" spans="2:65" s="162" customFormat="1" ht="31.5" customHeight="1" x14ac:dyDescent="0.3">
      <c r="B397" s="163"/>
      <c r="C397" s="264" t="s">
        <v>666</v>
      </c>
      <c r="D397" s="264" t="s">
        <v>148</v>
      </c>
      <c r="E397" s="265" t="s">
        <v>1451</v>
      </c>
      <c r="F397" s="266" t="s">
        <v>1452</v>
      </c>
      <c r="G397" s="267"/>
      <c r="H397" s="267"/>
      <c r="I397" s="267"/>
      <c r="J397" s="268" t="s">
        <v>586</v>
      </c>
      <c r="K397" s="269">
        <v>16</v>
      </c>
      <c r="L397" s="339"/>
      <c r="M397" s="340"/>
      <c r="N397" s="270">
        <f t="shared" si="0"/>
        <v>0</v>
      </c>
      <c r="O397" s="267"/>
      <c r="P397" s="267"/>
      <c r="Q397" s="267"/>
      <c r="R397" s="168"/>
      <c r="T397" s="271" t="s">
        <v>3</v>
      </c>
      <c r="U397" s="272" t="s">
        <v>42</v>
      </c>
      <c r="V397" s="273">
        <v>0.879</v>
      </c>
      <c r="W397" s="273">
        <f t="shared" si="1"/>
        <v>14.064</v>
      </c>
      <c r="X397" s="273">
        <v>0</v>
      </c>
      <c r="Y397" s="273">
        <f t="shared" si="2"/>
        <v>0</v>
      </c>
      <c r="Z397" s="273">
        <v>0</v>
      </c>
      <c r="AA397" s="274">
        <f t="shared" si="3"/>
        <v>0</v>
      </c>
      <c r="AR397" s="150" t="s">
        <v>232</v>
      </c>
      <c r="AT397" s="150" t="s">
        <v>148</v>
      </c>
      <c r="AU397" s="150" t="s">
        <v>86</v>
      </c>
      <c r="AY397" s="150" t="s">
        <v>147</v>
      </c>
      <c r="BE397" s="275">
        <f t="shared" si="4"/>
        <v>0</v>
      </c>
      <c r="BF397" s="275">
        <f t="shared" si="5"/>
        <v>0</v>
      </c>
      <c r="BG397" s="275">
        <f t="shared" si="6"/>
        <v>0</v>
      </c>
      <c r="BH397" s="275">
        <f t="shared" si="7"/>
        <v>0</v>
      </c>
      <c r="BI397" s="275">
        <f t="shared" si="8"/>
        <v>0</v>
      </c>
      <c r="BJ397" s="150" t="s">
        <v>33</v>
      </c>
      <c r="BK397" s="275">
        <f t="shared" si="9"/>
        <v>0</v>
      </c>
      <c r="BL397" s="150" t="s">
        <v>232</v>
      </c>
      <c r="BM397" s="150" t="s">
        <v>1453</v>
      </c>
    </row>
    <row r="398" spans="2:65" s="162" customFormat="1" ht="31.5" customHeight="1" x14ac:dyDescent="0.3">
      <c r="B398" s="163"/>
      <c r="C398" s="264" t="s">
        <v>684</v>
      </c>
      <c r="D398" s="264" t="s">
        <v>148</v>
      </c>
      <c r="E398" s="265" t="s">
        <v>1454</v>
      </c>
      <c r="F398" s="266" t="s">
        <v>1455</v>
      </c>
      <c r="G398" s="267"/>
      <c r="H398" s="267"/>
      <c r="I398" s="267"/>
      <c r="J398" s="268" t="s">
        <v>771</v>
      </c>
      <c r="K398" s="269">
        <v>0.15</v>
      </c>
      <c r="L398" s="339"/>
      <c r="M398" s="340"/>
      <c r="N398" s="270">
        <f t="shared" si="0"/>
        <v>0</v>
      </c>
      <c r="O398" s="267"/>
      <c r="P398" s="267"/>
      <c r="Q398" s="267"/>
      <c r="R398" s="168"/>
      <c r="T398" s="271" t="s">
        <v>3</v>
      </c>
      <c r="U398" s="272" t="s">
        <v>42</v>
      </c>
      <c r="V398" s="273">
        <v>1.575</v>
      </c>
      <c r="W398" s="273">
        <f t="shared" si="1"/>
        <v>0.23624999999999999</v>
      </c>
      <c r="X398" s="273">
        <v>0</v>
      </c>
      <c r="Y398" s="273">
        <f t="shared" si="2"/>
        <v>0</v>
      </c>
      <c r="Z398" s="273">
        <v>0</v>
      </c>
      <c r="AA398" s="274">
        <f t="shared" si="3"/>
        <v>0</v>
      </c>
      <c r="AR398" s="150" t="s">
        <v>232</v>
      </c>
      <c r="AT398" s="150" t="s">
        <v>148</v>
      </c>
      <c r="AU398" s="150" t="s">
        <v>86</v>
      </c>
      <c r="AY398" s="150" t="s">
        <v>147</v>
      </c>
      <c r="BE398" s="275">
        <f t="shared" si="4"/>
        <v>0</v>
      </c>
      <c r="BF398" s="275">
        <f t="shared" si="5"/>
        <v>0</v>
      </c>
      <c r="BG398" s="275">
        <f t="shared" si="6"/>
        <v>0</v>
      </c>
      <c r="BH398" s="275">
        <f t="shared" si="7"/>
        <v>0</v>
      </c>
      <c r="BI398" s="275">
        <f t="shared" si="8"/>
        <v>0</v>
      </c>
      <c r="BJ398" s="150" t="s">
        <v>33</v>
      </c>
      <c r="BK398" s="275">
        <f t="shared" si="9"/>
        <v>0</v>
      </c>
      <c r="BL398" s="150" t="s">
        <v>232</v>
      </c>
      <c r="BM398" s="150" t="s">
        <v>1456</v>
      </c>
    </row>
    <row r="399" spans="2:65" s="162" customFormat="1" ht="31.5" customHeight="1" x14ac:dyDescent="0.3">
      <c r="B399" s="163"/>
      <c r="C399" s="264" t="s">
        <v>688</v>
      </c>
      <c r="D399" s="264" t="s">
        <v>148</v>
      </c>
      <c r="E399" s="265" t="s">
        <v>1457</v>
      </c>
      <c r="F399" s="266" t="s">
        <v>1458</v>
      </c>
      <c r="G399" s="267"/>
      <c r="H399" s="267"/>
      <c r="I399" s="267"/>
      <c r="J399" s="268" t="s">
        <v>771</v>
      </c>
      <c r="K399" s="269">
        <v>0.15</v>
      </c>
      <c r="L399" s="339"/>
      <c r="M399" s="340"/>
      <c r="N399" s="270">
        <f t="shared" si="0"/>
        <v>0</v>
      </c>
      <c r="O399" s="267"/>
      <c r="P399" s="267"/>
      <c r="Q399" s="267"/>
      <c r="R399" s="168"/>
      <c r="T399" s="271" t="s">
        <v>3</v>
      </c>
      <c r="U399" s="272" t="s">
        <v>42</v>
      </c>
      <c r="V399" s="273">
        <v>1.079</v>
      </c>
      <c r="W399" s="273">
        <f t="shared" si="1"/>
        <v>0.16184999999999999</v>
      </c>
      <c r="X399" s="273">
        <v>0</v>
      </c>
      <c r="Y399" s="273">
        <f t="shared" si="2"/>
        <v>0</v>
      </c>
      <c r="Z399" s="273">
        <v>0</v>
      </c>
      <c r="AA399" s="274">
        <f t="shared" si="3"/>
        <v>0</v>
      </c>
      <c r="AR399" s="150" t="s">
        <v>232</v>
      </c>
      <c r="AT399" s="150" t="s">
        <v>148</v>
      </c>
      <c r="AU399" s="150" t="s">
        <v>86</v>
      </c>
      <c r="AY399" s="150" t="s">
        <v>147</v>
      </c>
      <c r="BE399" s="275">
        <f t="shared" si="4"/>
        <v>0</v>
      </c>
      <c r="BF399" s="275">
        <f t="shared" si="5"/>
        <v>0</v>
      </c>
      <c r="BG399" s="275">
        <f t="shared" si="6"/>
        <v>0</v>
      </c>
      <c r="BH399" s="275">
        <f t="shared" si="7"/>
        <v>0</v>
      </c>
      <c r="BI399" s="275">
        <f t="shared" si="8"/>
        <v>0</v>
      </c>
      <c r="BJ399" s="150" t="s">
        <v>33</v>
      </c>
      <c r="BK399" s="275">
        <f t="shared" si="9"/>
        <v>0</v>
      </c>
      <c r="BL399" s="150" t="s">
        <v>232</v>
      </c>
      <c r="BM399" s="150" t="s">
        <v>1459</v>
      </c>
    </row>
    <row r="400" spans="2:65" s="254" customFormat="1" ht="29.85" customHeight="1" x14ac:dyDescent="0.3">
      <c r="B400" s="249"/>
      <c r="C400" s="250"/>
      <c r="D400" s="261" t="s">
        <v>1222</v>
      </c>
      <c r="E400" s="261"/>
      <c r="F400" s="261"/>
      <c r="G400" s="261"/>
      <c r="H400" s="261"/>
      <c r="I400" s="261"/>
      <c r="J400" s="261"/>
      <c r="K400" s="261"/>
      <c r="L400" s="261"/>
      <c r="M400" s="261"/>
      <c r="N400" s="332">
        <f>BK400</f>
        <v>0</v>
      </c>
      <c r="O400" s="333"/>
      <c r="P400" s="333"/>
      <c r="Q400" s="333"/>
      <c r="R400" s="253"/>
      <c r="T400" s="255"/>
      <c r="U400" s="250"/>
      <c r="V400" s="250"/>
      <c r="W400" s="256">
        <f>SUM(W401:W402)</f>
        <v>0</v>
      </c>
      <c r="X400" s="250"/>
      <c r="Y400" s="256">
        <f>SUM(Y401:Y402)</f>
        <v>0</v>
      </c>
      <c r="Z400" s="250"/>
      <c r="AA400" s="257">
        <f>SUM(AA401:AA402)</f>
        <v>0.59699999999999998</v>
      </c>
      <c r="AR400" s="258" t="s">
        <v>86</v>
      </c>
      <c r="AT400" s="259" t="s">
        <v>76</v>
      </c>
      <c r="AU400" s="259" t="s">
        <v>33</v>
      </c>
      <c r="AY400" s="258" t="s">
        <v>147</v>
      </c>
      <c r="BK400" s="260">
        <f>SUM(BK401:BK402)</f>
        <v>0</v>
      </c>
    </row>
    <row r="401" spans="2:65" s="162" customFormat="1" ht="44.25" customHeight="1" x14ac:dyDescent="0.3">
      <c r="B401" s="163"/>
      <c r="C401" s="264" t="s">
        <v>882</v>
      </c>
      <c r="D401" s="264" t="s">
        <v>148</v>
      </c>
      <c r="E401" s="265" t="s">
        <v>1460</v>
      </c>
      <c r="F401" s="266" t="s">
        <v>1461</v>
      </c>
      <c r="G401" s="267"/>
      <c r="H401" s="267"/>
      <c r="I401" s="267"/>
      <c r="J401" s="268" t="s">
        <v>1462</v>
      </c>
      <c r="K401" s="269">
        <v>1</v>
      </c>
      <c r="L401" s="339"/>
      <c r="M401" s="340"/>
      <c r="N401" s="270">
        <f>ROUND(L401*K401,2)</f>
        <v>0</v>
      </c>
      <c r="O401" s="267"/>
      <c r="P401" s="267"/>
      <c r="Q401" s="267"/>
      <c r="R401" s="168"/>
      <c r="T401" s="271" t="s">
        <v>3</v>
      </c>
      <c r="U401" s="272" t="s">
        <v>42</v>
      </c>
      <c r="V401" s="273">
        <v>0</v>
      </c>
      <c r="W401" s="273">
        <f>V401*K401</f>
        <v>0</v>
      </c>
      <c r="X401" s="273">
        <v>0</v>
      </c>
      <c r="Y401" s="273">
        <f>X401*K401</f>
        <v>0</v>
      </c>
      <c r="Z401" s="273">
        <v>0.59699999999999998</v>
      </c>
      <c r="AA401" s="274">
        <f>Z401*K401</f>
        <v>0.59699999999999998</v>
      </c>
      <c r="AR401" s="150" t="s">
        <v>232</v>
      </c>
      <c r="AT401" s="150" t="s">
        <v>148</v>
      </c>
      <c r="AU401" s="150" t="s">
        <v>86</v>
      </c>
      <c r="AY401" s="150" t="s">
        <v>147</v>
      </c>
      <c r="BE401" s="275">
        <f>IF(U401="základní",N401,0)</f>
        <v>0</v>
      </c>
      <c r="BF401" s="275">
        <f>IF(U401="snížená",N401,0)</f>
        <v>0</v>
      </c>
      <c r="BG401" s="275">
        <f>IF(U401="zákl. přenesená",N401,0)</f>
        <v>0</v>
      </c>
      <c r="BH401" s="275">
        <f>IF(U401="sníž. přenesená",N401,0)</f>
        <v>0</v>
      </c>
      <c r="BI401" s="275">
        <f>IF(U401="nulová",N401,0)</f>
        <v>0</v>
      </c>
      <c r="BJ401" s="150" t="s">
        <v>33</v>
      </c>
      <c r="BK401" s="275">
        <f>ROUND(L401*K401,2)</f>
        <v>0</v>
      </c>
      <c r="BL401" s="150" t="s">
        <v>232</v>
      </c>
      <c r="BM401" s="150" t="s">
        <v>1463</v>
      </c>
    </row>
    <row r="402" spans="2:65" s="162" customFormat="1" ht="30" customHeight="1" x14ac:dyDescent="0.3">
      <c r="B402" s="163"/>
      <c r="C402" s="164"/>
      <c r="D402" s="164"/>
      <c r="E402" s="164"/>
      <c r="F402" s="329" t="s">
        <v>1464</v>
      </c>
      <c r="G402" s="167"/>
      <c r="H402" s="167"/>
      <c r="I402" s="167"/>
      <c r="J402" s="164"/>
      <c r="K402" s="164"/>
      <c r="L402" s="164"/>
      <c r="M402" s="164"/>
      <c r="N402" s="164"/>
      <c r="O402" s="164"/>
      <c r="P402" s="164"/>
      <c r="Q402" s="164"/>
      <c r="R402" s="168"/>
      <c r="T402" s="330"/>
      <c r="U402" s="164"/>
      <c r="V402" s="164"/>
      <c r="W402" s="164"/>
      <c r="X402" s="164"/>
      <c r="Y402" s="164"/>
      <c r="Z402" s="164"/>
      <c r="AA402" s="331"/>
      <c r="AT402" s="150" t="s">
        <v>251</v>
      </c>
      <c r="AU402" s="150" t="s">
        <v>86</v>
      </c>
    </row>
    <row r="403" spans="2:65" s="254" customFormat="1" ht="29.85" customHeight="1" x14ac:dyDescent="0.3">
      <c r="B403" s="249"/>
      <c r="C403" s="250"/>
      <c r="D403" s="261" t="s">
        <v>124</v>
      </c>
      <c r="E403" s="261"/>
      <c r="F403" s="261"/>
      <c r="G403" s="261"/>
      <c r="H403" s="261"/>
      <c r="I403" s="261"/>
      <c r="J403" s="261"/>
      <c r="K403" s="261"/>
      <c r="L403" s="261"/>
      <c r="M403" s="261"/>
      <c r="N403" s="262">
        <f>BK403</f>
        <v>0</v>
      </c>
      <c r="O403" s="263"/>
      <c r="P403" s="263"/>
      <c r="Q403" s="263"/>
      <c r="R403" s="253"/>
      <c r="T403" s="255"/>
      <c r="U403" s="250"/>
      <c r="V403" s="250"/>
      <c r="W403" s="256">
        <f>SUM(W404:W411)</f>
        <v>3.4681449999999998</v>
      </c>
      <c r="X403" s="250"/>
      <c r="Y403" s="256">
        <f>SUM(Y404:Y411)</f>
        <v>2.7199999999999998E-2</v>
      </c>
      <c r="Z403" s="250"/>
      <c r="AA403" s="257">
        <f>SUM(AA404:AA411)</f>
        <v>0</v>
      </c>
      <c r="AR403" s="258" t="s">
        <v>86</v>
      </c>
      <c r="AT403" s="259" t="s">
        <v>76</v>
      </c>
      <c r="AU403" s="259" t="s">
        <v>33</v>
      </c>
      <c r="AY403" s="258" t="s">
        <v>147</v>
      </c>
      <c r="BK403" s="260">
        <f>SUM(BK404:BK411)</f>
        <v>0</v>
      </c>
    </row>
    <row r="404" spans="2:65" s="162" customFormat="1" ht="31.5" customHeight="1" x14ac:dyDescent="0.3">
      <c r="B404" s="163"/>
      <c r="C404" s="264" t="s">
        <v>760</v>
      </c>
      <c r="D404" s="264" t="s">
        <v>148</v>
      </c>
      <c r="E404" s="265" t="s">
        <v>1465</v>
      </c>
      <c r="F404" s="266" t="s">
        <v>1466</v>
      </c>
      <c r="G404" s="267"/>
      <c r="H404" s="267"/>
      <c r="I404" s="267"/>
      <c r="J404" s="268" t="s">
        <v>586</v>
      </c>
      <c r="K404" s="269">
        <v>2</v>
      </c>
      <c r="L404" s="339"/>
      <c r="M404" s="340"/>
      <c r="N404" s="270">
        <f>ROUND(L404*K404,2)</f>
        <v>0</v>
      </c>
      <c r="O404" s="267"/>
      <c r="P404" s="267"/>
      <c r="Q404" s="267"/>
      <c r="R404" s="168"/>
      <c r="T404" s="271" t="s">
        <v>3</v>
      </c>
      <c r="U404" s="272" t="s">
        <v>42</v>
      </c>
      <c r="V404" s="273">
        <v>0.65700000000000003</v>
      </c>
      <c r="W404" s="273">
        <f>V404*K404</f>
        <v>1.3140000000000001</v>
      </c>
      <c r="X404" s="273">
        <v>0</v>
      </c>
      <c r="Y404" s="273">
        <f>X404*K404</f>
        <v>0</v>
      </c>
      <c r="Z404" s="273">
        <v>0</v>
      </c>
      <c r="AA404" s="274">
        <f>Z404*K404</f>
        <v>0</v>
      </c>
      <c r="AR404" s="150" t="s">
        <v>232</v>
      </c>
      <c r="AT404" s="150" t="s">
        <v>148</v>
      </c>
      <c r="AU404" s="150" t="s">
        <v>86</v>
      </c>
      <c r="AY404" s="150" t="s">
        <v>147</v>
      </c>
      <c r="BE404" s="275">
        <f>IF(U404="základní",N404,0)</f>
        <v>0</v>
      </c>
      <c r="BF404" s="275">
        <f>IF(U404="snížená",N404,0)</f>
        <v>0</v>
      </c>
      <c r="BG404" s="275">
        <f>IF(U404="zákl. přenesená",N404,0)</f>
        <v>0</v>
      </c>
      <c r="BH404" s="275">
        <f>IF(U404="sníž. přenesená",N404,0)</f>
        <v>0</v>
      </c>
      <c r="BI404" s="275">
        <f>IF(U404="nulová",N404,0)</f>
        <v>0</v>
      </c>
      <c r="BJ404" s="150" t="s">
        <v>33</v>
      </c>
      <c r="BK404" s="275">
        <f>ROUND(L404*K404,2)</f>
        <v>0</v>
      </c>
      <c r="BL404" s="150" t="s">
        <v>232</v>
      </c>
      <c r="BM404" s="150" t="s">
        <v>1467</v>
      </c>
    </row>
    <row r="405" spans="2:65" s="294" customFormat="1" ht="22.5" customHeight="1" x14ac:dyDescent="0.3">
      <c r="B405" s="287"/>
      <c r="C405" s="288"/>
      <c r="D405" s="288"/>
      <c r="E405" s="289" t="s">
        <v>3</v>
      </c>
      <c r="F405" s="321" t="s">
        <v>1468</v>
      </c>
      <c r="G405" s="291"/>
      <c r="H405" s="291"/>
      <c r="I405" s="291"/>
      <c r="J405" s="288"/>
      <c r="K405" s="292">
        <v>2</v>
      </c>
      <c r="L405" s="288"/>
      <c r="M405" s="288"/>
      <c r="N405" s="288"/>
      <c r="O405" s="288"/>
      <c r="P405" s="288"/>
      <c r="Q405" s="288"/>
      <c r="R405" s="293"/>
      <c r="T405" s="295"/>
      <c r="U405" s="288"/>
      <c r="V405" s="288"/>
      <c r="W405" s="288"/>
      <c r="X405" s="288"/>
      <c r="Y405" s="288"/>
      <c r="Z405" s="288"/>
      <c r="AA405" s="296"/>
      <c r="AT405" s="297" t="s">
        <v>155</v>
      </c>
      <c r="AU405" s="297" t="s">
        <v>86</v>
      </c>
      <c r="AV405" s="294" t="s">
        <v>86</v>
      </c>
      <c r="AW405" s="294" t="s">
        <v>32</v>
      </c>
      <c r="AX405" s="294" t="s">
        <v>33</v>
      </c>
      <c r="AY405" s="297" t="s">
        <v>147</v>
      </c>
    </row>
    <row r="406" spans="2:65" s="162" customFormat="1" ht="22.5" customHeight="1" x14ac:dyDescent="0.3">
      <c r="B406" s="163"/>
      <c r="C406" s="322" t="s">
        <v>768</v>
      </c>
      <c r="D406" s="322" t="s">
        <v>217</v>
      </c>
      <c r="E406" s="323" t="s">
        <v>1469</v>
      </c>
      <c r="F406" s="324" t="s">
        <v>1470</v>
      </c>
      <c r="G406" s="325"/>
      <c r="H406" s="325"/>
      <c r="I406" s="325"/>
      <c r="J406" s="326" t="s">
        <v>586</v>
      </c>
      <c r="K406" s="327">
        <v>2</v>
      </c>
      <c r="L406" s="341"/>
      <c r="M406" s="342"/>
      <c r="N406" s="328">
        <f>ROUND(L406*K406,2)</f>
        <v>0</v>
      </c>
      <c r="O406" s="267"/>
      <c r="P406" s="267"/>
      <c r="Q406" s="267"/>
      <c r="R406" s="168"/>
      <c r="T406" s="271" t="s">
        <v>3</v>
      </c>
      <c r="U406" s="272" t="s">
        <v>42</v>
      </c>
      <c r="V406" s="273">
        <v>0</v>
      </c>
      <c r="W406" s="273">
        <f>V406*K406</f>
        <v>0</v>
      </c>
      <c r="X406" s="273">
        <v>2.5999999999999999E-3</v>
      </c>
      <c r="Y406" s="273">
        <f>X406*K406</f>
        <v>5.1999999999999998E-3</v>
      </c>
      <c r="Z406" s="273">
        <v>0</v>
      </c>
      <c r="AA406" s="274">
        <f>Z406*K406</f>
        <v>0</v>
      </c>
      <c r="AR406" s="150" t="s">
        <v>449</v>
      </c>
      <c r="AT406" s="150" t="s">
        <v>217</v>
      </c>
      <c r="AU406" s="150" t="s">
        <v>86</v>
      </c>
      <c r="AY406" s="150" t="s">
        <v>147</v>
      </c>
      <c r="BE406" s="275">
        <f>IF(U406="základní",N406,0)</f>
        <v>0</v>
      </c>
      <c r="BF406" s="275">
        <f>IF(U406="snížená",N406,0)</f>
        <v>0</v>
      </c>
      <c r="BG406" s="275">
        <f>IF(U406="zákl. přenesená",N406,0)</f>
        <v>0</v>
      </c>
      <c r="BH406" s="275">
        <f>IF(U406="sníž. přenesená",N406,0)</f>
        <v>0</v>
      </c>
      <c r="BI406" s="275">
        <f>IF(U406="nulová",N406,0)</f>
        <v>0</v>
      </c>
      <c r="BJ406" s="150" t="s">
        <v>33</v>
      </c>
      <c r="BK406" s="275">
        <f>ROUND(L406*K406,2)</f>
        <v>0</v>
      </c>
      <c r="BL406" s="150" t="s">
        <v>232</v>
      </c>
      <c r="BM406" s="150" t="s">
        <v>1471</v>
      </c>
    </row>
    <row r="407" spans="2:65" s="162" customFormat="1" ht="31.5" customHeight="1" x14ac:dyDescent="0.3">
      <c r="B407" s="163"/>
      <c r="C407" s="264" t="s">
        <v>764</v>
      </c>
      <c r="D407" s="264" t="s">
        <v>148</v>
      </c>
      <c r="E407" s="265" t="s">
        <v>1472</v>
      </c>
      <c r="F407" s="266" t="s">
        <v>1473</v>
      </c>
      <c r="G407" s="267"/>
      <c r="H407" s="267"/>
      <c r="I407" s="267"/>
      <c r="J407" s="268" t="s">
        <v>586</v>
      </c>
      <c r="K407" s="269">
        <v>2</v>
      </c>
      <c r="L407" s="339"/>
      <c r="M407" s="340"/>
      <c r="N407" s="270">
        <f>ROUND(L407*K407,2)</f>
        <v>0</v>
      </c>
      <c r="O407" s="267"/>
      <c r="P407" s="267"/>
      <c r="Q407" s="267"/>
      <c r="R407" s="168"/>
      <c r="T407" s="271" t="s">
        <v>3</v>
      </c>
      <c r="U407" s="272" t="s">
        <v>42</v>
      </c>
      <c r="V407" s="273">
        <v>0.92</v>
      </c>
      <c r="W407" s="273">
        <f>V407*K407</f>
        <v>1.84</v>
      </c>
      <c r="X407" s="273">
        <v>0</v>
      </c>
      <c r="Y407" s="273">
        <f>X407*K407</f>
        <v>0</v>
      </c>
      <c r="Z407" s="273">
        <v>0</v>
      </c>
      <c r="AA407" s="274">
        <f>Z407*K407</f>
        <v>0</v>
      </c>
      <c r="AR407" s="150" t="s">
        <v>232</v>
      </c>
      <c r="AT407" s="150" t="s">
        <v>148</v>
      </c>
      <c r="AU407" s="150" t="s">
        <v>86</v>
      </c>
      <c r="AY407" s="150" t="s">
        <v>147</v>
      </c>
      <c r="BE407" s="275">
        <f>IF(U407="základní",N407,0)</f>
        <v>0</v>
      </c>
      <c r="BF407" s="275">
        <f>IF(U407="snížená",N407,0)</f>
        <v>0</v>
      </c>
      <c r="BG407" s="275">
        <f>IF(U407="zákl. přenesená",N407,0)</f>
        <v>0</v>
      </c>
      <c r="BH407" s="275">
        <f>IF(U407="sníž. přenesená",N407,0)</f>
        <v>0</v>
      </c>
      <c r="BI407" s="275">
        <f>IF(U407="nulová",N407,0)</f>
        <v>0</v>
      </c>
      <c r="BJ407" s="150" t="s">
        <v>33</v>
      </c>
      <c r="BK407" s="275">
        <f>ROUND(L407*K407,2)</f>
        <v>0</v>
      </c>
      <c r="BL407" s="150" t="s">
        <v>232</v>
      </c>
      <c r="BM407" s="150" t="s">
        <v>1474</v>
      </c>
    </row>
    <row r="408" spans="2:65" s="294" customFormat="1" ht="22.5" customHeight="1" x14ac:dyDescent="0.3">
      <c r="B408" s="287"/>
      <c r="C408" s="288"/>
      <c r="D408" s="288"/>
      <c r="E408" s="289" t="s">
        <v>3</v>
      </c>
      <c r="F408" s="321" t="s">
        <v>1475</v>
      </c>
      <c r="G408" s="291"/>
      <c r="H408" s="291"/>
      <c r="I408" s="291"/>
      <c r="J408" s="288"/>
      <c r="K408" s="292">
        <v>2</v>
      </c>
      <c r="L408" s="288"/>
      <c r="M408" s="288"/>
      <c r="N408" s="288"/>
      <c r="O408" s="288"/>
      <c r="P408" s="288"/>
      <c r="Q408" s="288"/>
      <c r="R408" s="293"/>
      <c r="T408" s="295"/>
      <c r="U408" s="288"/>
      <c r="V408" s="288"/>
      <c r="W408" s="288"/>
      <c r="X408" s="288"/>
      <c r="Y408" s="288"/>
      <c r="Z408" s="288"/>
      <c r="AA408" s="296"/>
      <c r="AT408" s="297" t="s">
        <v>155</v>
      </c>
      <c r="AU408" s="297" t="s">
        <v>86</v>
      </c>
      <c r="AV408" s="294" t="s">
        <v>86</v>
      </c>
      <c r="AW408" s="294" t="s">
        <v>32</v>
      </c>
      <c r="AX408" s="294" t="s">
        <v>33</v>
      </c>
      <c r="AY408" s="297" t="s">
        <v>147</v>
      </c>
    </row>
    <row r="409" spans="2:65" s="162" customFormat="1" ht="22.5" customHeight="1" x14ac:dyDescent="0.3">
      <c r="B409" s="163"/>
      <c r="C409" s="322" t="s">
        <v>773</v>
      </c>
      <c r="D409" s="322" t="s">
        <v>217</v>
      </c>
      <c r="E409" s="323" t="s">
        <v>1476</v>
      </c>
      <c r="F409" s="324" t="s">
        <v>1477</v>
      </c>
      <c r="G409" s="325"/>
      <c r="H409" s="325"/>
      <c r="I409" s="325"/>
      <c r="J409" s="326" t="s">
        <v>586</v>
      </c>
      <c r="K409" s="327">
        <v>2</v>
      </c>
      <c r="L409" s="341"/>
      <c r="M409" s="342"/>
      <c r="N409" s="328">
        <f>ROUND(L409*K409,2)</f>
        <v>0</v>
      </c>
      <c r="O409" s="267"/>
      <c r="P409" s="267"/>
      <c r="Q409" s="267"/>
      <c r="R409" s="168"/>
      <c r="T409" s="271" t="s">
        <v>3</v>
      </c>
      <c r="U409" s="272" t="s">
        <v>42</v>
      </c>
      <c r="V409" s="273">
        <v>0</v>
      </c>
      <c r="W409" s="273">
        <f>V409*K409</f>
        <v>0</v>
      </c>
      <c r="X409" s="273">
        <v>1.0999999999999999E-2</v>
      </c>
      <c r="Y409" s="273">
        <f>X409*K409</f>
        <v>2.1999999999999999E-2</v>
      </c>
      <c r="Z409" s="273">
        <v>0</v>
      </c>
      <c r="AA409" s="274">
        <f>Z409*K409</f>
        <v>0</v>
      </c>
      <c r="AR409" s="150" t="s">
        <v>449</v>
      </c>
      <c r="AT409" s="150" t="s">
        <v>217</v>
      </c>
      <c r="AU409" s="150" t="s">
        <v>86</v>
      </c>
      <c r="AY409" s="150" t="s">
        <v>147</v>
      </c>
      <c r="BE409" s="275">
        <f>IF(U409="základní",N409,0)</f>
        <v>0</v>
      </c>
      <c r="BF409" s="275">
        <f>IF(U409="snížená",N409,0)</f>
        <v>0</v>
      </c>
      <c r="BG409" s="275">
        <f>IF(U409="zákl. přenesená",N409,0)</f>
        <v>0</v>
      </c>
      <c r="BH409" s="275">
        <f>IF(U409="sníž. přenesená",N409,0)</f>
        <v>0</v>
      </c>
      <c r="BI409" s="275">
        <f>IF(U409="nulová",N409,0)</f>
        <v>0</v>
      </c>
      <c r="BJ409" s="150" t="s">
        <v>33</v>
      </c>
      <c r="BK409" s="275">
        <f>ROUND(L409*K409,2)</f>
        <v>0</v>
      </c>
      <c r="BL409" s="150" t="s">
        <v>232</v>
      </c>
      <c r="BM409" s="150" t="s">
        <v>1478</v>
      </c>
    </row>
    <row r="410" spans="2:65" s="162" customFormat="1" ht="31.5" customHeight="1" x14ac:dyDescent="0.3">
      <c r="B410" s="163"/>
      <c r="C410" s="264" t="s">
        <v>777</v>
      </c>
      <c r="D410" s="264" t="s">
        <v>148</v>
      </c>
      <c r="E410" s="265" t="s">
        <v>883</v>
      </c>
      <c r="F410" s="266" t="s">
        <v>884</v>
      </c>
      <c r="G410" s="267"/>
      <c r="H410" s="267"/>
      <c r="I410" s="267"/>
      <c r="J410" s="268" t="s">
        <v>771</v>
      </c>
      <c r="K410" s="269">
        <v>2.7E-2</v>
      </c>
      <c r="L410" s="339"/>
      <c r="M410" s="340"/>
      <c r="N410" s="270">
        <f>ROUND(L410*K410,2)</f>
        <v>0</v>
      </c>
      <c r="O410" s="267"/>
      <c r="P410" s="267"/>
      <c r="Q410" s="267"/>
      <c r="R410" s="168"/>
      <c r="T410" s="271" t="s">
        <v>3</v>
      </c>
      <c r="U410" s="272" t="s">
        <v>42</v>
      </c>
      <c r="V410" s="273">
        <v>8.9039999999999999</v>
      </c>
      <c r="W410" s="273">
        <f>V410*K410</f>
        <v>0.24040799999999998</v>
      </c>
      <c r="X410" s="273">
        <v>0</v>
      </c>
      <c r="Y410" s="273">
        <f>X410*K410</f>
        <v>0</v>
      </c>
      <c r="Z410" s="273">
        <v>0</v>
      </c>
      <c r="AA410" s="274">
        <f>Z410*K410</f>
        <v>0</v>
      </c>
      <c r="AR410" s="150" t="s">
        <v>232</v>
      </c>
      <c r="AT410" s="150" t="s">
        <v>148</v>
      </c>
      <c r="AU410" s="150" t="s">
        <v>86</v>
      </c>
      <c r="AY410" s="150" t="s">
        <v>147</v>
      </c>
      <c r="BE410" s="275">
        <f>IF(U410="základní",N410,0)</f>
        <v>0</v>
      </c>
      <c r="BF410" s="275">
        <f>IF(U410="snížená",N410,0)</f>
        <v>0</v>
      </c>
      <c r="BG410" s="275">
        <f>IF(U410="zákl. přenesená",N410,0)</f>
        <v>0</v>
      </c>
      <c r="BH410" s="275">
        <f>IF(U410="sníž. přenesená",N410,0)</f>
        <v>0</v>
      </c>
      <c r="BI410" s="275">
        <f>IF(U410="nulová",N410,0)</f>
        <v>0</v>
      </c>
      <c r="BJ410" s="150" t="s">
        <v>33</v>
      </c>
      <c r="BK410" s="275">
        <f>ROUND(L410*K410,2)</f>
        <v>0</v>
      </c>
      <c r="BL410" s="150" t="s">
        <v>232</v>
      </c>
      <c r="BM410" s="150" t="s">
        <v>1479</v>
      </c>
    </row>
    <row r="411" spans="2:65" s="162" customFormat="1" ht="31.5" customHeight="1" x14ac:dyDescent="0.3">
      <c r="B411" s="163"/>
      <c r="C411" s="264" t="s">
        <v>781</v>
      </c>
      <c r="D411" s="264" t="s">
        <v>148</v>
      </c>
      <c r="E411" s="265" t="s">
        <v>887</v>
      </c>
      <c r="F411" s="266" t="s">
        <v>888</v>
      </c>
      <c r="G411" s="267"/>
      <c r="H411" s="267"/>
      <c r="I411" s="267"/>
      <c r="J411" s="268" t="s">
        <v>771</v>
      </c>
      <c r="K411" s="269">
        <v>2.7E-2</v>
      </c>
      <c r="L411" s="339"/>
      <c r="M411" s="340"/>
      <c r="N411" s="270">
        <f>ROUND(L411*K411,2)</f>
        <v>0</v>
      </c>
      <c r="O411" s="267"/>
      <c r="P411" s="267"/>
      <c r="Q411" s="267"/>
      <c r="R411" s="168"/>
      <c r="T411" s="271" t="s">
        <v>3</v>
      </c>
      <c r="U411" s="272" t="s">
        <v>42</v>
      </c>
      <c r="V411" s="273">
        <v>2.7309999999999999</v>
      </c>
      <c r="W411" s="273">
        <f>V411*K411</f>
        <v>7.3736999999999997E-2</v>
      </c>
      <c r="X411" s="273">
        <v>0</v>
      </c>
      <c r="Y411" s="273">
        <f>X411*K411</f>
        <v>0</v>
      </c>
      <c r="Z411" s="273">
        <v>0</v>
      </c>
      <c r="AA411" s="274">
        <f>Z411*K411</f>
        <v>0</v>
      </c>
      <c r="AR411" s="150" t="s">
        <v>232</v>
      </c>
      <c r="AT411" s="150" t="s">
        <v>148</v>
      </c>
      <c r="AU411" s="150" t="s">
        <v>86</v>
      </c>
      <c r="AY411" s="150" t="s">
        <v>147</v>
      </c>
      <c r="BE411" s="275">
        <f>IF(U411="základní",N411,0)</f>
        <v>0</v>
      </c>
      <c r="BF411" s="275">
        <f>IF(U411="snížená",N411,0)</f>
        <v>0</v>
      </c>
      <c r="BG411" s="275">
        <f>IF(U411="zákl. přenesená",N411,0)</f>
        <v>0</v>
      </c>
      <c r="BH411" s="275">
        <f>IF(U411="sníž. přenesená",N411,0)</f>
        <v>0</v>
      </c>
      <c r="BI411" s="275">
        <f>IF(U411="nulová",N411,0)</f>
        <v>0</v>
      </c>
      <c r="BJ411" s="150" t="s">
        <v>33</v>
      </c>
      <c r="BK411" s="275">
        <f>ROUND(L411*K411,2)</f>
        <v>0</v>
      </c>
      <c r="BL411" s="150" t="s">
        <v>232</v>
      </c>
      <c r="BM411" s="150" t="s">
        <v>1480</v>
      </c>
    </row>
    <row r="412" spans="2:65" s="254" customFormat="1" ht="29.85" customHeight="1" x14ac:dyDescent="0.3">
      <c r="B412" s="249"/>
      <c r="C412" s="250"/>
      <c r="D412" s="261" t="s">
        <v>1223</v>
      </c>
      <c r="E412" s="261"/>
      <c r="F412" s="261"/>
      <c r="G412" s="261"/>
      <c r="H412" s="261"/>
      <c r="I412" s="261"/>
      <c r="J412" s="261"/>
      <c r="K412" s="261"/>
      <c r="L412" s="261"/>
      <c r="M412" s="261"/>
      <c r="N412" s="332">
        <f>BK412</f>
        <v>0</v>
      </c>
      <c r="O412" s="333"/>
      <c r="P412" s="333"/>
      <c r="Q412" s="333"/>
      <c r="R412" s="253"/>
      <c r="T412" s="255"/>
      <c r="U412" s="250"/>
      <c r="V412" s="250"/>
      <c r="W412" s="256">
        <f>SUM(W413:W426)</f>
        <v>3.7487460000000001</v>
      </c>
      <c r="X412" s="250"/>
      <c r="Y412" s="256">
        <f>SUM(Y413:Y426)</f>
        <v>0.10230712</v>
      </c>
      <c r="Z412" s="250"/>
      <c r="AA412" s="257">
        <f>SUM(AA413:AA426)</f>
        <v>0</v>
      </c>
      <c r="AR412" s="258" t="s">
        <v>86</v>
      </c>
      <c r="AT412" s="259" t="s">
        <v>76</v>
      </c>
      <c r="AU412" s="259" t="s">
        <v>33</v>
      </c>
      <c r="AY412" s="258" t="s">
        <v>147</v>
      </c>
      <c r="BK412" s="260">
        <f>SUM(BK413:BK426)</f>
        <v>0</v>
      </c>
    </row>
    <row r="413" spans="2:65" s="162" customFormat="1" ht="22.5" customHeight="1" x14ac:dyDescent="0.3">
      <c r="B413" s="163"/>
      <c r="C413" s="264" t="s">
        <v>807</v>
      </c>
      <c r="D413" s="264" t="s">
        <v>148</v>
      </c>
      <c r="E413" s="265" t="s">
        <v>1481</v>
      </c>
      <c r="F413" s="266" t="s">
        <v>1482</v>
      </c>
      <c r="G413" s="267"/>
      <c r="H413" s="267"/>
      <c r="I413" s="267"/>
      <c r="J413" s="268" t="s">
        <v>151</v>
      </c>
      <c r="K413" s="269">
        <v>2.34</v>
      </c>
      <c r="L413" s="339"/>
      <c r="M413" s="340"/>
      <c r="N413" s="270">
        <f>ROUND(L413*K413,2)</f>
        <v>0</v>
      </c>
      <c r="O413" s="267"/>
      <c r="P413" s="267"/>
      <c r="Q413" s="267"/>
      <c r="R413" s="168"/>
      <c r="T413" s="271" t="s">
        <v>3</v>
      </c>
      <c r="U413" s="272" t="s">
        <v>42</v>
      </c>
      <c r="V413" s="273">
        <v>0.2</v>
      </c>
      <c r="W413" s="273">
        <f>V413*K413</f>
        <v>0.46799999999999997</v>
      </c>
      <c r="X413" s="273">
        <v>0</v>
      </c>
      <c r="Y413" s="273">
        <f>X413*K413</f>
        <v>0</v>
      </c>
      <c r="Z413" s="273">
        <v>0</v>
      </c>
      <c r="AA413" s="274">
        <f>Z413*K413</f>
        <v>0</v>
      </c>
      <c r="AR413" s="150" t="s">
        <v>232</v>
      </c>
      <c r="AT413" s="150" t="s">
        <v>148</v>
      </c>
      <c r="AU413" s="150" t="s">
        <v>86</v>
      </c>
      <c r="AY413" s="150" t="s">
        <v>147</v>
      </c>
      <c r="BE413" s="275">
        <f>IF(U413="základní",N413,0)</f>
        <v>0</v>
      </c>
      <c r="BF413" s="275">
        <f>IF(U413="snížená",N413,0)</f>
        <v>0</v>
      </c>
      <c r="BG413" s="275">
        <f>IF(U413="zákl. přenesená",N413,0)</f>
        <v>0</v>
      </c>
      <c r="BH413" s="275">
        <f>IF(U413="sníž. přenesená",N413,0)</f>
        <v>0</v>
      </c>
      <c r="BI413" s="275">
        <f>IF(U413="nulová",N413,0)</f>
        <v>0</v>
      </c>
      <c r="BJ413" s="150" t="s">
        <v>33</v>
      </c>
      <c r="BK413" s="275">
        <f>ROUND(L413*K413,2)</f>
        <v>0</v>
      </c>
      <c r="BL413" s="150" t="s">
        <v>232</v>
      </c>
      <c r="BM413" s="150" t="s">
        <v>1483</v>
      </c>
    </row>
    <row r="414" spans="2:65" s="294" customFormat="1" ht="31.5" customHeight="1" x14ac:dyDescent="0.3">
      <c r="B414" s="287"/>
      <c r="C414" s="288"/>
      <c r="D414" s="288"/>
      <c r="E414" s="289" t="s">
        <v>3</v>
      </c>
      <c r="F414" s="321" t="s">
        <v>1484</v>
      </c>
      <c r="G414" s="291"/>
      <c r="H414" s="291"/>
      <c r="I414" s="291"/>
      <c r="J414" s="288"/>
      <c r="K414" s="292">
        <v>2.34</v>
      </c>
      <c r="L414" s="288"/>
      <c r="M414" s="288"/>
      <c r="N414" s="288"/>
      <c r="O414" s="288"/>
      <c r="P414" s="288"/>
      <c r="Q414" s="288"/>
      <c r="R414" s="293"/>
      <c r="T414" s="295"/>
      <c r="U414" s="288"/>
      <c r="V414" s="288"/>
      <c r="W414" s="288"/>
      <c r="X414" s="288"/>
      <c r="Y414" s="288"/>
      <c r="Z414" s="288"/>
      <c r="AA414" s="296"/>
      <c r="AT414" s="297" t="s">
        <v>155</v>
      </c>
      <c r="AU414" s="297" t="s">
        <v>86</v>
      </c>
      <c r="AV414" s="294" t="s">
        <v>86</v>
      </c>
      <c r="AW414" s="294" t="s">
        <v>32</v>
      </c>
      <c r="AX414" s="294" t="s">
        <v>33</v>
      </c>
      <c r="AY414" s="297" t="s">
        <v>147</v>
      </c>
    </row>
    <row r="415" spans="2:65" s="162" customFormat="1" ht="31.5" customHeight="1" x14ac:dyDescent="0.3">
      <c r="B415" s="163"/>
      <c r="C415" s="264" t="s">
        <v>831</v>
      </c>
      <c r="D415" s="264" t="s">
        <v>148</v>
      </c>
      <c r="E415" s="265" t="s">
        <v>1485</v>
      </c>
      <c r="F415" s="266" t="s">
        <v>1486</v>
      </c>
      <c r="G415" s="267"/>
      <c r="H415" s="267"/>
      <c r="I415" s="267"/>
      <c r="J415" s="268" t="s">
        <v>168</v>
      </c>
      <c r="K415" s="269">
        <v>0.16200000000000001</v>
      </c>
      <c r="L415" s="339"/>
      <c r="M415" s="340"/>
      <c r="N415" s="270">
        <f>ROUND(L415*K415,2)</f>
        <v>0</v>
      </c>
      <c r="O415" s="267"/>
      <c r="P415" s="267"/>
      <c r="Q415" s="267"/>
      <c r="R415" s="168"/>
      <c r="T415" s="271" t="s">
        <v>3</v>
      </c>
      <c r="U415" s="272" t="s">
        <v>42</v>
      </c>
      <c r="V415" s="273">
        <v>1.56</v>
      </c>
      <c r="W415" s="273">
        <f>V415*K415</f>
        <v>0.25272</v>
      </c>
      <c r="X415" s="273">
        <v>1.89E-3</v>
      </c>
      <c r="Y415" s="273">
        <f>X415*K415</f>
        <v>3.0618000000000003E-4</v>
      </c>
      <c r="Z415" s="273">
        <v>0</v>
      </c>
      <c r="AA415" s="274">
        <f>Z415*K415</f>
        <v>0</v>
      </c>
      <c r="AR415" s="150" t="s">
        <v>232</v>
      </c>
      <c r="AT415" s="150" t="s">
        <v>148</v>
      </c>
      <c r="AU415" s="150" t="s">
        <v>86</v>
      </c>
      <c r="AY415" s="150" t="s">
        <v>147</v>
      </c>
      <c r="BE415" s="275">
        <f>IF(U415="základní",N415,0)</f>
        <v>0</v>
      </c>
      <c r="BF415" s="275">
        <f>IF(U415="snížená",N415,0)</f>
        <v>0</v>
      </c>
      <c r="BG415" s="275">
        <f>IF(U415="zákl. přenesená",N415,0)</f>
        <v>0</v>
      </c>
      <c r="BH415" s="275">
        <f>IF(U415="sníž. přenesená",N415,0)</f>
        <v>0</v>
      </c>
      <c r="BI415" s="275">
        <f>IF(U415="nulová",N415,0)</f>
        <v>0</v>
      </c>
      <c r="BJ415" s="150" t="s">
        <v>33</v>
      </c>
      <c r="BK415" s="275">
        <f>ROUND(L415*K415,2)</f>
        <v>0</v>
      </c>
      <c r="BL415" s="150" t="s">
        <v>232</v>
      </c>
      <c r="BM415" s="150" t="s">
        <v>1487</v>
      </c>
    </row>
    <row r="416" spans="2:65" s="294" customFormat="1" ht="22.5" customHeight="1" x14ac:dyDescent="0.3">
      <c r="B416" s="287"/>
      <c r="C416" s="288"/>
      <c r="D416" s="288"/>
      <c r="E416" s="289" t="s">
        <v>3</v>
      </c>
      <c r="F416" s="321" t="s">
        <v>1488</v>
      </c>
      <c r="G416" s="291"/>
      <c r="H416" s="291"/>
      <c r="I416" s="291"/>
      <c r="J416" s="288"/>
      <c r="K416" s="292">
        <v>0.16200000000000001</v>
      </c>
      <c r="L416" s="288"/>
      <c r="M416" s="288"/>
      <c r="N416" s="288"/>
      <c r="O416" s="288"/>
      <c r="P416" s="288"/>
      <c r="Q416" s="288"/>
      <c r="R416" s="293"/>
      <c r="T416" s="295"/>
      <c r="U416" s="288"/>
      <c r="V416" s="288"/>
      <c r="W416" s="288"/>
      <c r="X416" s="288"/>
      <c r="Y416" s="288"/>
      <c r="Z416" s="288"/>
      <c r="AA416" s="296"/>
      <c r="AT416" s="297" t="s">
        <v>155</v>
      </c>
      <c r="AU416" s="297" t="s">
        <v>86</v>
      </c>
      <c r="AV416" s="294" t="s">
        <v>86</v>
      </c>
      <c r="AW416" s="294" t="s">
        <v>32</v>
      </c>
      <c r="AX416" s="294" t="s">
        <v>33</v>
      </c>
      <c r="AY416" s="297" t="s">
        <v>147</v>
      </c>
    </row>
    <row r="417" spans="2:65" s="162" customFormat="1" ht="22.5" customHeight="1" x14ac:dyDescent="0.3">
      <c r="B417" s="163"/>
      <c r="C417" s="264" t="s">
        <v>833</v>
      </c>
      <c r="D417" s="264" t="s">
        <v>148</v>
      </c>
      <c r="E417" s="265" t="s">
        <v>1489</v>
      </c>
      <c r="F417" s="266" t="s">
        <v>1490</v>
      </c>
      <c r="G417" s="267"/>
      <c r="H417" s="267"/>
      <c r="I417" s="267"/>
      <c r="J417" s="268" t="s">
        <v>586</v>
      </c>
      <c r="K417" s="269">
        <v>7</v>
      </c>
      <c r="L417" s="339"/>
      <c r="M417" s="340"/>
      <c r="N417" s="270">
        <f>ROUND(L417*K417,2)</f>
        <v>0</v>
      </c>
      <c r="O417" s="267"/>
      <c r="P417" s="267"/>
      <c r="Q417" s="267"/>
      <c r="R417" s="168"/>
      <c r="T417" s="271" t="s">
        <v>3</v>
      </c>
      <c r="U417" s="272" t="s">
        <v>42</v>
      </c>
      <c r="V417" s="273">
        <v>8.4000000000000005E-2</v>
      </c>
      <c r="W417" s="273">
        <f>V417*K417</f>
        <v>0.58800000000000008</v>
      </c>
      <c r="X417" s="273">
        <v>0</v>
      </c>
      <c r="Y417" s="273">
        <f>X417*K417</f>
        <v>0</v>
      </c>
      <c r="Z417" s="273">
        <v>0</v>
      </c>
      <c r="AA417" s="274">
        <f>Z417*K417</f>
        <v>0</v>
      </c>
      <c r="AR417" s="150" t="s">
        <v>232</v>
      </c>
      <c r="AT417" s="150" t="s">
        <v>148</v>
      </c>
      <c r="AU417" s="150" t="s">
        <v>86</v>
      </c>
      <c r="AY417" s="150" t="s">
        <v>147</v>
      </c>
      <c r="BE417" s="275">
        <f>IF(U417="základní",N417,0)</f>
        <v>0</v>
      </c>
      <c r="BF417" s="275">
        <f>IF(U417="snížená",N417,0)</f>
        <v>0</v>
      </c>
      <c r="BG417" s="275">
        <f>IF(U417="zákl. přenesená",N417,0)</f>
        <v>0</v>
      </c>
      <c r="BH417" s="275">
        <f>IF(U417="sníž. přenesená",N417,0)</f>
        <v>0</v>
      </c>
      <c r="BI417" s="275">
        <f>IF(U417="nulová",N417,0)</f>
        <v>0</v>
      </c>
      <c r="BJ417" s="150" t="s">
        <v>33</v>
      </c>
      <c r="BK417" s="275">
        <f>ROUND(L417*K417,2)</f>
        <v>0</v>
      </c>
      <c r="BL417" s="150" t="s">
        <v>232</v>
      </c>
      <c r="BM417" s="150" t="s">
        <v>1491</v>
      </c>
    </row>
    <row r="418" spans="2:65" s="294" customFormat="1" ht="22.5" customHeight="1" x14ac:dyDescent="0.3">
      <c r="B418" s="287"/>
      <c r="C418" s="288"/>
      <c r="D418" s="288"/>
      <c r="E418" s="289" t="s">
        <v>3</v>
      </c>
      <c r="F418" s="321" t="s">
        <v>1492</v>
      </c>
      <c r="G418" s="291"/>
      <c r="H418" s="291"/>
      <c r="I418" s="291"/>
      <c r="J418" s="288"/>
      <c r="K418" s="292">
        <v>7</v>
      </c>
      <c r="L418" s="288"/>
      <c r="M418" s="288"/>
      <c r="N418" s="288"/>
      <c r="O418" s="288"/>
      <c r="P418" s="288"/>
      <c r="Q418" s="288"/>
      <c r="R418" s="293"/>
      <c r="T418" s="295"/>
      <c r="U418" s="288"/>
      <c r="V418" s="288"/>
      <c r="W418" s="288"/>
      <c r="X418" s="288"/>
      <c r="Y418" s="288"/>
      <c r="Z418" s="288"/>
      <c r="AA418" s="296"/>
      <c r="AT418" s="297" t="s">
        <v>155</v>
      </c>
      <c r="AU418" s="297" t="s">
        <v>86</v>
      </c>
      <c r="AV418" s="294" t="s">
        <v>86</v>
      </c>
      <c r="AW418" s="294" t="s">
        <v>32</v>
      </c>
      <c r="AX418" s="294" t="s">
        <v>33</v>
      </c>
      <c r="AY418" s="297" t="s">
        <v>147</v>
      </c>
    </row>
    <row r="419" spans="2:65" s="162" customFormat="1" ht="22.5" customHeight="1" x14ac:dyDescent="0.3">
      <c r="B419" s="163"/>
      <c r="C419" s="322" t="s">
        <v>837</v>
      </c>
      <c r="D419" s="322" t="s">
        <v>217</v>
      </c>
      <c r="E419" s="323" t="s">
        <v>1493</v>
      </c>
      <c r="F419" s="324" t="s">
        <v>1494</v>
      </c>
      <c r="G419" s="325"/>
      <c r="H419" s="325"/>
      <c r="I419" s="325"/>
      <c r="J419" s="326" t="s">
        <v>1495</v>
      </c>
      <c r="K419" s="327">
        <v>7.0000000000000007E-2</v>
      </c>
      <c r="L419" s="341"/>
      <c r="M419" s="342"/>
      <c r="N419" s="328">
        <f>ROUND(L419*K419,2)</f>
        <v>0</v>
      </c>
      <c r="O419" s="267"/>
      <c r="P419" s="267"/>
      <c r="Q419" s="267"/>
      <c r="R419" s="168"/>
      <c r="T419" s="271" t="s">
        <v>3</v>
      </c>
      <c r="U419" s="272" t="s">
        <v>42</v>
      </c>
      <c r="V419" s="273">
        <v>0</v>
      </c>
      <c r="W419" s="273">
        <f>V419*K419</f>
        <v>0</v>
      </c>
      <c r="X419" s="273">
        <v>4.4999999999999997E-3</v>
      </c>
      <c r="Y419" s="273">
        <f>X419*K419</f>
        <v>3.1500000000000001E-4</v>
      </c>
      <c r="Z419" s="273">
        <v>0</v>
      </c>
      <c r="AA419" s="274">
        <f>Z419*K419</f>
        <v>0</v>
      </c>
      <c r="AR419" s="150" t="s">
        <v>449</v>
      </c>
      <c r="AT419" s="150" t="s">
        <v>217</v>
      </c>
      <c r="AU419" s="150" t="s">
        <v>86</v>
      </c>
      <c r="AY419" s="150" t="s">
        <v>147</v>
      </c>
      <c r="BE419" s="275">
        <f>IF(U419="základní",N419,0)</f>
        <v>0</v>
      </c>
      <c r="BF419" s="275">
        <f>IF(U419="snížená",N419,0)</f>
        <v>0</v>
      </c>
      <c r="BG419" s="275">
        <f>IF(U419="zákl. přenesená",N419,0)</f>
        <v>0</v>
      </c>
      <c r="BH419" s="275">
        <f>IF(U419="sníž. přenesená",N419,0)</f>
        <v>0</v>
      </c>
      <c r="BI419" s="275">
        <f>IF(U419="nulová",N419,0)</f>
        <v>0</v>
      </c>
      <c r="BJ419" s="150" t="s">
        <v>33</v>
      </c>
      <c r="BK419" s="275">
        <f>ROUND(L419*K419,2)</f>
        <v>0</v>
      </c>
      <c r="BL419" s="150" t="s">
        <v>232</v>
      </c>
      <c r="BM419" s="150" t="s">
        <v>1496</v>
      </c>
    </row>
    <row r="420" spans="2:65" s="294" customFormat="1" ht="22.5" customHeight="1" x14ac:dyDescent="0.3">
      <c r="B420" s="287"/>
      <c r="C420" s="288"/>
      <c r="D420" s="288"/>
      <c r="E420" s="289" t="s">
        <v>3</v>
      </c>
      <c r="F420" s="321" t="s">
        <v>1497</v>
      </c>
      <c r="G420" s="291"/>
      <c r="H420" s="291"/>
      <c r="I420" s="291"/>
      <c r="J420" s="288"/>
      <c r="K420" s="292">
        <v>7.0000000000000007E-2</v>
      </c>
      <c r="L420" s="288"/>
      <c r="M420" s="288"/>
      <c r="N420" s="288"/>
      <c r="O420" s="288"/>
      <c r="P420" s="288"/>
      <c r="Q420" s="288"/>
      <c r="R420" s="293"/>
      <c r="T420" s="295"/>
      <c r="U420" s="288"/>
      <c r="V420" s="288"/>
      <c r="W420" s="288"/>
      <c r="X420" s="288"/>
      <c r="Y420" s="288"/>
      <c r="Z420" s="288"/>
      <c r="AA420" s="296"/>
      <c r="AT420" s="297" t="s">
        <v>155</v>
      </c>
      <c r="AU420" s="297" t="s">
        <v>86</v>
      </c>
      <c r="AV420" s="294" t="s">
        <v>86</v>
      </c>
      <c r="AW420" s="294" t="s">
        <v>32</v>
      </c>
      <c r="AX420" s="294" t="s">
        <v>33</v>
      </c>
      <c r="AY420" s="297" t="s">
        <v>147</v>
      </c>
    </row>
    <row r="421" spans="2:65" s="162" customFormat="1" ht="44.25" customHeight="1" x14ac:dyDescent="0.3">
      <c r="B421" s="163"/>
      <c r="C421" s="264" t="s">
        <v>819</v>
      </c>
      <c r="D421" s="264" t="s">
        <v>148</v>
      </c>
      <c r="E421" s="265" t="s">
        <v>1498</v>
      </c>
      <c r="F421" s="266" t="s">
        <v>1499</v>
      </c>
      <c r="G421" s="267"/>
      <c r="H421" s="267"/>
      <c r="I421" s="267"/>
      <c r="J421" s="268" t="s">
        <v>271</v>
      </c>
      <c r="K421" s="269">
        <v>9</v>
      </c>
      <c r="L421" s="339"/>
      <c r="M421" s="340"/>
      <c r="N421" s="270">
        <f>ROUND(L421*K421,2)</f>
        <v>0</v>
      </c>
      <c r="O421" s="267"/>
      <c r="P421" s="267"/>
      <c r="Q421" s="267"/>
      <c r="R421" s="168"/>
      <c r="T421" s="271" t="s">
        <v>3</v>
      </c>
      <c r="U421" s="272" t="s">
        <v>42</v>
      </c>
      <c r="V421" s="273">
        <v>0.25</v>
      </c>
      <c r="W421" s="273">
        <f>V421*K421</f>
        <v>2.25</v>
      </c>
      <c r="X421" s="273">
        <v>0</v>
      </c>
      <c r="Y421" s="273">
        <f>X421*K421</f>
        <v>0</v>
      </c>
      <c r="Z421" s="273">
        <v>0</v>
      </c>
      <c r="AA421" s="274">
        <f>Z421*K421</f>
        <v>0</v>
      </c>
      <c r="AR421" s="150" t="s">
        <v>232</v>
      </c>
      <c r="AT421" s="150" t="s">
        <v>148</v>
      </c>
      <c r="AU421" s="150" t="s">
        <v>86</v>
      </c>
      <c r="AY421" s="150" t="s">
        <v>147</v>
      </c>
      <c r="BE421" s="275">
        <f>IF(U421="základní",N421,0)</f>
        <v>0</v>
      </c>
      <c r="BF421" s="275">
        <f>IF(U421="snížená",N421,0)</f>
        <v>0</v>
      </c>
      <c r="BG421" s="275">
        <f>IF(U421="zákl. přenesená",N421,0)</f>
        <v>0</v>
      </c>
      <c r="BH421" s="275">
        <f>IF(U421="sníž. přenesená",N421,0)</f>
        <v>0</v>
      </c>
      <c r="BI421" s="275">
        <f>IF(U421="nulová",N421,0)</f>
        <v>0</v>
      </c>
      <c r="BJ421" s="150" t="s">
        <v>33</v>
      </c>
      <c r="BK421" s="275">
        <f>ROUND(L421*K421,2)</f>
        <v>0</v>
      </c>
      <c r="BL421" s="150" t="s">
        <v>232</v>
      </c>
      <c r="BM421" s="150" t="s">
        <v>1500</v>
      </c>
    </row>
    <row r="422" spans="2:65" s="294" customFormat="1" ht="31.5" customHeight="1" x14ac:dyDescent="0.3">
      <c r="B422" s="287"/>
      <c r="C422" s="288"/>
      <c r="D422" s="288"/>
      <c r="E422" s="289" t="s">
        <v>3</v>
      </c>
      <c r="F422" s="321" t="s">
        <v>1501</v>
      </c>
      <c r="G422" s="291"/>
      <c r="H422" s="291"/>
      <c r="I422" s="291"/>
      <c r="J422" s="288"/>
      <c r="K422" s="292">
        <v>9</v>
      </c>
      <c r="L422" s="288"/>
      <c r="M422" s="288"/>
      <c r="N422" s="288"/>
      <c r="O422" s="288"/>
      <c r="P422" s="288"/>
      <c r="Q422" s="288"/>
      <c r="R422" s="293"/>
      <c r="T422" s="295"/>
      <c r="U422" s="288"/>
      <c r="V422" s="288"/>
      <c r="W422" s="288"/>
      <c r="X422" s="288"/>
      <c r="Y422" s="288"/>
      <c r="Z422" s="288"/>
      <c r="AA422" s="296"/>
      <c r="AT422" s="297" t="s">
        <v>155</v>
      </c>
      <c r="AU422" s="297" t="s">
        <v>86</v>
      </c>
      <c r="AV422" s="294" t="s">
        <v>86</v>
      </c>
      <c r="AW422" s="294" t="s">
        <v>32</v>
      </c>
      <c r="AX422" s="294" t="s">
        <v>33</v>
      </c>
      <c r="AY422" s="297" t="s">
        <v>147</v>
      </c>
    </row>
    <row r="423" spans="2:65" s="162" customFormat="1" ht="31.5" customHeight="1" x14ac:dyDescent="0.3">
      <c r="B423" s="163"/>
      <c r="C423" s="322" t="s">
        <v>815</v>
      </c>
      <c r="D423" s="322" t="s">
        <v>217</v>
      </c>
      <c r="E423" s="323" t="s">
        <v>1502</v>
      </c>
      <c r="F423" s="324" t="s">
        <v>1503</v>
      </c>
      <c r="G423" s="325"/>
      <c r="H423" s="325"/>
      <c r="I423" s="325"/>
      <c r="J423" s="326" t="s">
        <v>168</v>
      </c>
      <c r="K423" s="327">
        <v>0.17799999999999999</v>
      </c>
      <c r="L423" s="341"/>
      <c r="M423" s="342"/>
      <c r="N423" s="328">
        <f>ROUND(L423*K423,2)</f>
        <v>0</v>
      </c>
      <c r="O423" s="267"/>
      <c r="P423" s="267"/>
      <c r="Q423" s="267"/>
      <c r="R423" s="168"/>
      <c r="T423" s="271" t="s">
        <v>3</v>
      </c>
      <c r="U423" s="272" t="s">
        <v>42</v>
      </c>
      <c r="V423" s="273">
        <v>0</v>
      </c>
      <c r="W423" s="273">
        <f>V423*K423</f>
        <v>0</v>
      </c>
      <c r="X423" s="273">
        <v>0.55000000000000004</v>
      </c>
      <c r="Y423" s="273">
        <f>X423*K423</f>
        <v>9.7900000000000001E-2</v>
      </c>
      <c r="Z423" s="273">
        <v>0</v>
      </c>
      <c r="AA423" s="274">
        <f>Z423*K423</f>
        <v>0</v>
      </c>
      <c r="AR423" s="150" t="s">
        <v>449</v>
      </c>
      <c r="AT423" s="150" t="s">
        <v>217</v>
      </c>
      <c r="AU423" s="150" t="s">
        <v>86</v>
      </c>
      <c r="AY423" s="150" t="s">
        <v>147</v>
      </c>
      <c r="BE423" s="275">
        <f>IF(U423="základní",N423,0)</f>
        <v>0</v>
      </c>
      <c r="BF423" s="275">
        <f>IF(U423="snížená",N423,0)</f>
        <v>0</v>
      </c>
      <c r="BG423" s="275">
        <f>IF(U423="zákl. přenesená",N423,0)</f>
        <v>0</v>
      </c>
      <c r="BH423" s="275">
        <f>IF(U423="sníž. přenesená",N423,0)</f>
        <v>0</v>
      </c>
      <c r="BI423" s="275">
        <f>IF(U423="nulová",N423,0)</f>
        <v>0</v>
      </c>
      <c r="BJ423" s="150" t="s">
        <v>33</v>
      </c>
      <c r="BK423" s="275">
        <f>ROUND(L423*K423,2)</f>
        <v>0</v>
      </c>
      <c r="BL423" s="150" t="s">
        <v>232</v>
      </c>
      <c r="BM423" s="150" t="s">
        <v>1504</v>
      </c>
    </row>
    <row r="424" spans="2:65" s="294" customFormat="1" ht="22.5" customHeight="1" x14ac:dyDescent="0.3">
      <c r="B424" s="287"/>
      <c r="C424" s="288"/>
      <c r="D424" s="288"/>
      <c r="E424" s="289" t="s">
        <v>3</v>
      </c>
      <c r="F424" s="321" t="s">
        <v>1488</v>
      </c>
      <c r="G424" s="291"/>
      <c r="H424" s="291"/>
      <c r="I424" s="291"/>
      <c r="J424" s="288"/>
      <c r="K424" s="292">
        <v>0.16200000000000001</v>
      </c>
      <c r="L424" s="288"/>
      <c r="M424" s="288"/>
      <c r="N424" s="288"/>
      <c r="O424" s="288"/>
      <c r="P424" s="288"/>
      <c r="Q424" s="288"/>
      <c r="R424" s="293"/>
      <c r="T424" s="295"/>
      <c r="U424" s="288"/>
      <c r="V424" s="288"/>
      <c r="W424" s="288"/>
      <c r="X424" s="288"/>
      <c r="Y424" s="288"/>
      <c r="Z424" s="288"/>
      <c r="AA424" s="296"/>
      <c r="AT424" s="297" t="s">
        <v>155</v>
      </c>
      <c r="AU424" s="297" t="s">
        <v>86</v>
      </c>
      <c r="AV424" s="294" t="s">
        <v>86</v>
      </c>
      <c r="AW424" s="294" t="s">
        <v>32</v>
      </c>
      <c r="AX424" s="294" t="s">
        <v>33</v>
      </c>
      <c r="AY424" s="297" t="s">
        <v>147</v>
      </c>
    </row>
    <row r="425" spans="2:65" s="162" customFormat="1" ht="31.5" customHeight="1" x14ac:dyDescent="0.3">
      <c r="B425" s="163"/>
      <c r="C425" s="264" t="s">
        <v>825</v>
      </c>
      <c r="D425" s="264" t="s">
        <v>148</v>
      </c>
      <c r="E425" s="265" t="s">
        <v>1505</v>
      </c>
      <c r="F425" s="266" t="s">
        <v>1506</v>
      </c>
      <c r="G425" s="267"/>
      <c r="H425" s="267"/>
      <c r="I425" s="267"/>
      <c r="J425" s="268" t="s">
        <v>168</v>
      </c>
      <c r="K425" s="269">
        <v>0.16200000000000001</v>
      </c>
      <c r="L425" s="339"/>
      <c r="M425" s="340"/>
      <c r="N425" s="270">
        <f>ROUND(L425*K425,2)</f>
        <v>0</v>
      </c>
      <c r="O425" s="267"/>
      <c r="P425" s="267"/>
      <c r="Q425" s="267"/>
      <c r="R425" s="168"/>
      <c r="T425" s="271" t="s">
        <v>3</v>
      </c>
      <c r="U425" s="272" t="s">
        <v>42</v>
      </c>
      <c r="V425" s="273">
        <v>0</v>
      </c>
      <c r="W425" s="273">
        <f>V425*K425</f>
        <v>0</v>
      </c>
      <c r="X425" s="273">
        <v>2.3369999999999998E-2</v>
      </c>
      <c r="Y425" s="273">
        <f>X425*K425</f>
        <v>3.7859399999999998E-3</v>
      </c>
      <c r="Z425" s="273">
        <v>0</v>
      </c>
      <c r="AA425" s="274">
        <f>Z425*K425</f>
        <v>0</v>
      </c>
      <c r="AR425" s="150" t="s">
        <v>232</v>
      </c>
      <c r="AT425" s="150" t="s">
        <v>148</v>
      </c>
      <c r="AU425" s="150" t="s">
        <v>86</v>
      </c>
      <c r="AY425" s="150" t="s">
        <v>147</v>
      </c>
      <c r="BE425" s="275">
        <f>IF(U425="základní",N425,0)</f>
        <v>0</v>
      </c>
      <c r="BF425" s="275">
        <f>IF(U425="snížená",N425,0)</f>
        <v>0</v>
      </c>
      <c r="BG425" s="275">
        <f>IF(U425="zákl. přenesená",N425,0)</f>
        <v>0</v>
      </c>
      <c r="BH425" s="275">
        <f>IF(U425="sníž. přenesená",N425,0)</f>
        <v>0</v>
      </c>
      <c r="BI425" s="275">
        <f>IF(U425="nulová",N425,0)</f>
        <v>0</v>
      </c>
      <c r="BJ425" s="150" t="s">
        <v>33</v>
      </c>
      <c r="BK425" s="275">
        <f>ROUND(L425*K425,2)</f>
        <v>0</v>
      </c>
      <c r="BL425" s="150" t="s">
        <v>232</v>
      </c>
      <c r="BM425" s="150" t="s">
        <v>1507</v>
      </c>
    </row>
    <row r="426" spans="2:65" s="162" customFormat="1" ht="31.5" customHeight="1" x14ac:dyDescent="0.3">
      <c r="B426" s="163"/>
      <c r="C426" s="264" t="s">
        <v>827</v>
      </c>
      <c r="D426" s="264" t="s">
        <v>148</v>
      </c>
      <c r="E426" s="265" t="s">
        <v>1508</v>
      </c>
      <c r="F426" s="266" t="s">
        <v>1509</v>
      </c>
      <c r="G426" s="267"/>
      <c r="H426" s="267"/>
      <c r="I426" s="267"/>
      <c r="J426" s="268" t="s">
        <v>771</v>
      </c>
      <c r="K426" s="269">
        <v>0.10199999999999999</v>
      </c>
      <c r="L426" s="339"/>
      <c r="M426" s="340"/>
      <c r="N426" s="270">
        <f>ROUND(L426*K426,2)</f>
        <v>0</v>
      </c>
      <c r="O426" s="267"/>
      <c r="P426" s="267"/>
      <c r="Q426" s="267"/>
      <c r="R426" s="168"/>
      <c r="T426" s="271" t="s">
        <v>3</v>
      </c>
      <c r="U426" s="272" t="s">
        <v>42</v>
      </c>
      <c r="V426" s="273">
        <v>1.863</v>
      </c>
      <c r="W426" s="273">
        <f>V426*K426</f>
        <v>0.190026</v>
      </c>
      <c r="X426" s="273">
        <v>0</v>
      </c>
      <c r="Y426" s="273">
        <f>X426*K426</f>
        <v>0</v>
      </c>
      <c r="Z426" s="273">
        <v>0</v>
      </c>
      <c r="AA426" s="274">
        <f>Z426*K426</f>
        <v>0</v>
      </c>
      <c r="AR426" s="150" t="s">
        <v>232</v>
      </c>
      <c r="AT426" s="150" t="s">
        <v>148</v>
      </c>
      <c r="AU426" s="150" t="s">
        <v>86</v>
      </c>
      <c r="AY426" s="150" t="s">
        <v>147</v>
      </c>
      <c r="BE426" s="275">
        <f>IF(U426="základní",N426,0)</f>
        <v>0</v>
      </c>
      <c r="BF426" s="275">
        <f>IF(U426="snížená",N426,0)</f>
        <v>0</v>
      </c>
      <c r="BG426" s="275">
        <f>IF(U426="zákl. přenesená",N426,0)</f>
        <v>0</v>
      </c>
      <c r="BH426" s="275">
        <f>IF(U426="sníž. přenesená",N426,0)</f>
        <v>0</v>
      </c>
      <c r="BI426" s="275">
        <f>IF(U426="nulová",N426,0)</f>
        <v>0</v>
      </c>
      <c r="BJ426" s="150" t="s">
        <v>33</v>
      </c>
      <c r="BK426" s="275">
        <f>ROUND(L426*K426,2)</f>
        <v>0</v>
      </c>
      <c r="BL426" s="150" t="s">
        <v>232</v>
      </c>
      <c r="BM426" s="150" t="s">
        <v>1510</v>
      </c>
    </row>
    <row r="427" spans="2:65" s="254" customFormat="1" ht="29.85" customHeight="1" x14ac:dyDescent="0.3">
      <c r="B427" s="249"/>
      <c r="C427" s="250"/>
      <c r="D427" s="261" t="s">
        <v>125</v>
      </c>
      <c r="E427" s="261"/>
      <c r="F427" s="261"/>
      <c r="G427" s="261"/>
      <c r="H427" s="261"/>
      <c r="I427" s="261"/>
      <c r="J427" s="261"/>
      <c r="K427" s="261"/>
      <c r="L427" s="261"/>
      <c r="M427" s="261"/>
      <c r="N427" s="332">
        <f>BK427</f>
        <v>0</v>
      </c>
      <c r="O427" s="333"/>
      <c r="P427" s="333"/>
      <c r="Q427" s="333"/>
      <c r="R427" s="253"/>
      <c r="T427" s="255"/>
      <c r="U427" s="250"/>
      <c r="V427" s="250"/>
      <c r="W427" s="256">
        <f>SUM(W428:W477)</f>
        <v>834.10281499999996</v>
      </c>
      <c r="X427" s="250"/>
      <c r="Y427" s="256">
        <f>SUM(Y428:Y477)</f>
        <v>2.1955549999999997</v>
      </c>
      <c r="Z427" s="250"/>
      <c r="AA427" s="257">
        <f>SUM(AA428:AA477)</f>
        <v>2.4118067500000002</v>
      </c>
      <c r="AR427" s="258" t="s">
        <v>86</v>
      </c>
      <c r="AT427" s="259" t="s">
        <v>76</v>
      </c>
      <c r="AU427" s="259" t="s">
        <v>33</v>
      </c>
      <c r="AY427" s="258" t="s">
        <v>147</v>
      </c>
      <c r="BK427" s="260">
        <f>SUM(BK428:BK477)</f>
        <v>0</v>
      </c>
    </row>
    <row r="428" spans="2:65" s="162" customFormat="1" ht="22.5" customHeight="1" x14ac:dyDescent="0.3">
      <c r="B428" s="163"/>
      <c r="C428" s="264" t="s">
        <v>583</v>
      </c>
      <c r="D428" s="264" t="s">
        <v>148</v>
      </c>
      <c r="E428" s="265" t="s">
        <v>1511</v>
      </c>
      <c r="F428" s="266" t="s">
        <v>1512</v>
      </c>
      <c r="G428" s="267"/>
      <c r="H428" s="267"/>
      <c r="I428" s="267"/>
      <c r="J428" s="268" t="s">
        <v>271</v>
      </c>
      <c r="K428" s="269">
        <v>499.5</v>
      </c>
      <c r="L428" s="339"/>
      <c r="M428" s="340"/>
      <c r="N428" s="270">
        <f>ROUND(L428*K428,2)</f>
        <v>0</v>
      </c>
      <c r="O428" s="267"/>
      <c r="P428" s="267"/>
      <c r="Q428" s="267"/>
      <c r="R428" s="168"/>
      <c r="T428" s="271" t="s">
        <v>3</v>
      </c>
      <c r="U428" s="272" t="s">
        <v>42</v>
      </c>
      <c r="V428" s="273">
        <v>0.10100000000000001</v>
      </c>
      <c r="W428" s="273">
        <f>V428*K428</f>
        <v>50.4495</v>
      </c>
      <c r="X428" s="273">
        <v>0</v>
      </c>
      <c r="Y428" s="273">
        <f>X428*K428</f>
        <v>0</v>
      </c>
      <c r="Z428" s="273">
        <v>1.7600000000000001E-3</v>
      </c>
      <c r="AA428" s="274">
        <f>Z428*K428</f>
        <v>0.87912000000000001</v>
      </c>
      <c r="AR428" s="150" t="s">
        <v>232</v>
      </c>
      <c r="AT428" s="150" t="s">
        <v>148</v>
      </c>
      <c r="AU428" s="150" t="s">
        <v>86</v>
      </c>
      <c r="AY428" s="150" t="s">
        <v>147</v>
      </c>
      <c r="BE428" s="275">
        <f>IF(U428="základní",N428,0)</f>
        <v>0</v>
      </c>
      <c r="BF428" s="275">
        <f>IF(U428="snížená",N428,0)</f>
        <v>0</v>
      </c>
      <c r="BG428" s="275">
        <f>IF(U428="zákl. přenesená",N428,0)</f>
        <v>0</v>
      </c>
      <c r="BH428" s="275">
        <f>IF(U428="sníž. přenesená",N428,0)</f>
        <v>0</v>
      </c>
      <c r="BI428" s="275">
        <f>IF(U428="nulová",N428,0)</f>
        <v>0</v>
      </c>
      <c r="BJ428" s="150" t="s">
        <v>33</v>
      </c>
      <c r="BK428" s="275">
        <f>ROUND(L428*K428,2)</f>
        <v>0</v>
      </c>
      <c r="BL428" s="150" t="s">
        <v>232</v>
      </c>
      <c r="BM428" s="150" t="s">
        <v>1513</v>
      </c>
    </row>
    <row r="429" spans="2:65" s="294" customFormat="1" ht="22.5" customHeight="1" x14ac:dyDescent="0.3">
      <c r="B429" s="287"/>
      <c r="C429" s="288"/>
      <c r="D429" s="288"/>
      <c r="E429" s="289" t="s">
        <v>3</v>
      </c>
      <c r="F429" s="321" t="s">
        <v>1514</v>
      </c>
      <c r="G429" s="291"/>
      <c r="H429" s="291"/>
      <c r="I429" s="291"/>
      <c r="J429" s="288"/>
      <c r="K429" s="292">
        <v>490.5</v>
      </c>
      <c r="L429" s="288"/>
      <c r="M429" s="288"/>
      <c r="N429" s="288"/>
      <c r="O429" s="288"/>
      <c r="P429" s="288"/>
      <c r="Q429" s="288"/>
      <c r="R429" s="293"/>
      <c r="T429" s="295"/>
      <c r="U429" s="288"/>
      <c r="V429" s="288"/>
      <c r="W429" s="288"/>
      <c r="X429" s="288"/>
      <c r="Y429" s="288"/>
      <c r="Z429" s="288"/>
      <c r="AA429" s="296"/>
      <c r="AT429" s="297" t="s">
        <v>155</v>
      </c>
      <c r="AU429" s="297" t="s">
        <v>86</v>
      </c>
      <c r="AV429" s="294" t="s">
        <v>86</v>
      </c>
      <c r="AW429" s="294" t="s">
        <v>32</v>
      </c>
      <c r="AX429" s="294" t="s">
        <v>77</v>
      </c>
      <c r="AY429" s="297" t="s">
        <v>147</v>
      </c>
    </row>
    <row r="430" spans="2:65" s="294" customFormat="1" ht="22.5" customHeight="1" x14ac:dyDescent="0.3">
      <c r="B430" s="287"/>
      <c r="C430" s="288"/>
      <c r="D430" s="288"/>
      <c r="E430" s="289" t="s">
        <v>3</v>
      </c>
      <c r="F430" s="290" t="s">
        <v>1515</v>
      </c>
      <c r="G430" s="291"/>
      <c r="H430" s="291"/>
      <c r="I430" s="291"/>
      <c r="J430" s="288"/>
      <c r="K430" s="292">
        <v>9</v>
      </c>
      <c r="L430" s="288"/>
      <c r="M430" s="288"/>
      <c r="N430" s="288"/>
      <c r="O430" s="288"/>
      <c r="P430" s="288"/>
      <c r="Q430" s="288"/>
      <c r="R430" s="293"/>
      <c r="T430" s="295"/>
      <c r="U430" s="288"/>
      <c r="V430" s="288"/>
      <c r="W430" s="288"/>
      <c r="X430" s="288"/>
      <c r="Y430" s="288"/>
      <c r="Z430" s="288"/>
      <c r="AA430" s="296"/>
      <c r="AT430" s="297" t="s">
        <v>155</v>
      </c>
      <c r="AU430" s="297" t="s">
        <v>86</v>
      </c>
      <c r="AV430" s="294" t="s">
        <v>86</v>
      </c>
      <c r="AW430" s="294" t="s">
        <v>32</v>
      </c>
      <c r="AX430" s="294" t="s">
        <v>77</v>
      </c>
      <c r="AY430" s="297" t="s">
        <v>147</v>
      </c>
    </row>
    <row r="431" spans="2:65" s="305" customFormat="1" ht="22.5" customHeight="1" x14ac:dyDescent="0.3">
      <c r="B431" s="298"/>
      <c r="C431" s="299"/>
      <c r="D431" s="299"/>
      <c r="E431" s="300" t="s">
        <v>3</v>
      </c>
      <c r="F431" s="301" t="s">
        <v>157</v>
      </c>
      <c r="G431" s="302"/>
      <c r="H431" s="302"/>
      <c r="I431" s="302"/>
      <c r="J431" s="299"/>
      <c r="K431" s="303">
        <v>499.5</v>
      </c>
      <c r="L431" s="299"/>
      <c r="M431" s="299"/>
      <c r="N431" s="299"/>
      <c r="O431" s="299"/>
      <c r="P431" s="299"/>
      <c r="Q431" s="299"/>
      <c r="R431" s="304"/>
      <c r="T431" s="306"/>
      <c r="U431" s="299"/>
      <c r="V431" s="299"/>
      <c r="W431" s="299"/>
      <c r="X431" s="299"/>
      <c r="Y431" s="299"/>
      <c r="Z431" s="299"/>
      <c r="AA431" s="307"/>
      <c r="AT431" s="308" t="s">
        <v>155</v>
      </c>
      <c r="AU431" s="308" t="s">
        <v>86</v>
      </c>
      <c r="AV431" s="305" t="s">
        <v>152</v>
      </c>
      <c r="AW431" s="305" t="s">
        <v>32</v>
      </c>
      <c r="AX431" s="305" t="s">
        <v>33</v>
      </c>
      <c r="AY431" s="308" t="s">
        <v>147</v>
      </c>
    </row>
    <row r="432" spans="2:65" s="162" customFormat="1" ht="31.5" customHeight="1" x14ac:dyDescent="0.3">
      <c r="B432" s="163"/>
      <c r="C432" s="264" t="s">
        <v>589</v>
      </c>
      <c r="D432" s="264" t="s">
        <v>148</v>
      </c>
      <c r="E432" s="265" t="s">
        <v>897</v>
      </c>
      <c r="F432" s="266" t="s">
        <v>898</v>
      </c>
      <c r="G432" s="267"/>
      <c r="H432" s="267"/>
      <c r="I432" s="267"/>
      <c r="J432" s="268" t="s">
        <v>271</v>
      </c>
      <c r="K432" s="269">
        <v>9</v>
      </c>
      <c r="L432" s="339"/>
      <c r="M432" s="340"/>
      <c r="N432" s="270">
        <f>ROUND(L432*K432,2)</f>
        <v>0</v>
      </c>
      <c r="O432" s="267"/>
      <c r="P432" s="267"/>
      <c r="Q432" s="267"/>
      <c r="R432" s="168"/>
      <c r="T432" s="271" t="s">
        <v>3</v>
      </c>
      <c r="U432" s="272" t="s">
        <v>42</v>
      </c>
      <c r="V432" s="273">
        <v>7.8E-2</v>
      </c>
      <c r="W432" s="273">
        <f>V432*K432</f>
        <v>0.70199999999999996</v>
      </c>
      <c r="X432" s="273">
        <v>0</v>
      </c>
      <c r="Y432" s="273">
        <f>X432*K432</f>
        <v>0</v>
      </c>
      <c r="Z432" s="273">
        <v>1.7700000000000001E-3</v>
      </c>
      <c r="AA432" s="274">
        <f>Z432*K432</f>
        <v>1.593E-2</v>
      </c>
      <c r="AR432" s="150" t="s">
        <v>232</v>
      </c>
      <c r="AT432" s="150" t="s">
        <v>148</v>
      </c>
      <c r="AU432" s="150" t="s">
        <v>86</v>
      </c>
      <c r="AY432" s="150" t="s">
        <v>147</v>
      </c>
      <c r="BE432" s="275">
        <f>IF(U432="základní",N432,0)</f>
        <v>0</v>
      </c>
      <c r="BF432" s="275">
        <f>IF(U432="snížená",N432,0)</f>
        <v>0</v>
      </c>
      <c r="BG432" s="275">
        <f>IF(U432="zákl. přenesená",N432,0)</f>
        <v>0</v>
      </c>
      <c r="BH432" s="275">
        <f>IF(U432="sníž. přenesená",N432,0)</f>
        <v>0</v>
      </c>
      <c r="BI432" s="275">
        <f>IF(U432="nulová",N432,0)</f>
        <v>0</v>
      </c>
      <c r="BJ432" s="150" t="s">
        <v>33</v>
      </c>
      <c r="BK432" s="275">
        <f>ROUND(L432*K432,2)</f>
        <v>0</v>
      </c>
      <c r="BL432" s="150" t="s">
        <v>232</v>
      </c>
      <c r="BM432" s="150" t="s">
        <v>1516</v>
      </c>
    </row>
    <row r="433" spans="2:65" s="294" customFormat="1" ht="22.5" customHeight="1" x14ac:dyDescent="0.3">
      <c r="B433" s="287"/>
      <c r="C433" s="288"/>
      <c r="D433" s="288"/>
      <c r="E433" s="289" t="s">
        <v>3</v>
      </c>
      <c r="F433" s="321" t="s">
        <v>1515</v>
      </c>
      <c r="G433" s="291"/>
      <c r="H433" s="291"/>
      <c r="I433" s="291"/>
      <c r="J433" s="288"/>
      <c r="K433" s="292">
        <v>9</v>
      </c>
      <c r="L433" s="288"/>
      <c r="M433" s="288"/>
      <c r="N433" s="288"/>
      <c r="O433" s="288"/>
      <c r="P433" s="288"/>
      <c r="Q433" s="288"/>
      <c r="R433" s="293"/>
      <c r="T433" s="295"/>
      <c r="U433" s="288"/>
      <c r="V433" s="288"/>
      <c r="W433" s="288"/>
      <c r="X433" s="288"/>
      <c r="Y433" s="288"/>
      <c r="Z433" s="288"/>
      <c r="AA433" s="296"/>
      <c r="AT433" s="297" t="s">
        <v>155</v>
      </c>
      <c r="AU433" s="297" t="s">
        <v>86</v>
      </c>
      <c r="AV433" s="294" t="s">
        <v>86</v>
      </c>
      <c r="AW433" s="294" t="s">
        <v>32</v>
      </c>
      <c r="AX433" s="294" t="s">
        <v>33</v>
      </c>
      <c r="AY433" s="297" t="s">
        <v>147</v>
      </c>
    </row>
    <row r="434" spans="2:65" s="162" customFormat="1" ht="22.5" customHeight="1" x14ac:dyDescent="0.3">
      <c r="B434" s="163"/>
      <c r="C434" s="264" t="s">
        <v>633</v>
      </c>
      <c r="D434" s="264" t="s">
        <v>148</v>
      </c>
      <c r="E434" s="265" t="s">
        <v>1517</v>
      </c>
      <c r="F434" s="266" t="s">
        <v>1518</v>
      </c>
      <c r="G434" s="267"/>
      <c r="H434" s="267"/>
      <c r="I434" s="267"/>
      <c r="J434" s="268" t="s">
        <v>586</v>
      </c>
      <c r="K434" s="269">
        <v>2</v>
      </c>
      <c r="L434" s="339"/>
      <c r="M434" s="340"/>
      <c r="N434" s="270">
        <f>ROUND(L434*K434,2)</f>
        <v>0</v>
      </c>
      <c r="O434" s="267"/>
      <c r="P434" s="267"/>
      <c r="Q434" s="267"/>
      <c r="R434" s="168"/>
      <c r="T434" s="271" t="s">
        <v>3</v>
      </c>
      <c r="U434" s="272" t="s">
        <v>42</v>
      </c>
      <c r="V434" s="273">
        <v>0.20699999999999999</v>
      </c>
      <c r="W434" s="273">
        <f>V434*K434</f>
        <v>0.41399999999999998</v>
      </c>
      <c r="X434" s="273">
        <v>0</v>
      </c>
      <c r="Y434" s="273">
        <f>X434*K434</f>
        <v>0</v>
      </c>
      <c r="Z434" s="273">
        <v>9.0600000000000003E-3</v>
      </c>
      <c r="AA434" s="274">
        <f>Z434*K434</f>
        <v>1.8120000000000001E-2</v>
      </c>
      <c r="AR434" s="150" t="s">
        <v>232</v>
      </c>
      <c r="AT434" s="150" t="s">
        <v>148</v>
      </c>
      <c r="AU434" s="150" t="s">
        <v>86</v>
      </c>
      <c r="AY434" s="150" t="s">
        <v>147</v>
      </c>
      <c r="BE434" s="275">
        <f>IF(U434="základní",N434,0)</f>
        <v>0</v>
      </c>
      <c r="BF434" s="275">
        <f>IF(U434="snížená",N434,0)</f>
        <v>0</v>
      </c>
      <c r="BG434" s="275">
        <f>IF(U434="zákl. přenesená",N434,0)</f>
        <v>0</v>
      </c>
      <c r="BH434" s="275">
        <f>IF(U434="sníž. přenesená",N434,0)</f>
        <v>0</v>
      </c>
      <c r="BI434" s="275">
        <f>IF(U434="nulová",N434,0)</f>
        <v>0</v>
      </c>
      <c r="BJ434" s="150" t="s">
        <v>33</v>
      </c>
      <c r="BK434" s="275">
        <f>ROUND(L434*K434,2)</f>
        <v>0</v>
      </c>
      <c r="BL434" s="150" t="s">
        <v>232</v>
      </c>
      <c r="BM434" s="150" t="s">
        <v>1519</v>
      </c>
    </row>
    <row r="435" spans="2:65" s="294" customFormat="1" ht="22.5" customHeight="1" x14ac:dyDescent="0.3">
      <c r="B435" s="287"/>
      <c r="C435" s="288"/>
      <c r="D435" s="288"/>
      <c r="E435" s="289" t="s">
        <v>3</v>
      </c>
      <c r="F435" s="321" t="s">
        <v>1520</v>
      </c>
      <c r="G435" s="291"/>
      <c r="H435" s="291"/>
      <c r="I435" s="291"/>
      <c r="J435" s="288"/>
      <c r="K435" s="292">
        <v>2</v>
      </c>
      <c r="L435" s="288"/>
      <c r="M435" s="288"/>
      <c r="N435" s="288"/>
      <c r="O435" s="288"/>
      <c r="P435" s="288"/>
      <c r="Q435" s="288"/>
      <c r="R435" s="293"/>
      <c r="T435" s="295"/>
      <c r="U435" s="288"/>
      <c r="V435" s="288"/>
      <c r="W435" s="288"/>
      <c r="X435" s="288"/>
      <c r="Y435" s="288"/>
      <c r="Z435" s="288"/>
      <c r="AA435" s="296"/>
      <c r="AT435" s="297" t="s">
        <v>155</v>
      </c>
      <c r="AU435" s="297" t="s">
        <v>86</v>
      </c>
      <c r="AV435" s="294" t="s">
        <v>86</v>
      </c>
      <c r="AW435" s="294" t="s">
        <v>32</v>
      </c>
      <c r="AX435" s="294" t="s">
        <v>33</v>
      </c>
      <c r="AY435" s="297" t="s">
        <v>147</v>
      </c>
    </row>
    <row r="436" spans="2:65" s="162" customFormat="1" ht="31.5" customHeight="1" x14ac:dyDescent="0.3">
      <c r="B436" s="163"/>
      <c r="C436" s="264" t="s">
        <v>593</v>
      </c>
      <c r="D436" s="264" t="s">
        <v>148</v>
      </c>
      <c r="E436" s="265" t="s">
        <v>1521</v>
      </c>
      <c r="F436" s="266" t="s">
        <v>1522</v>
      </c>
      <c r="G436" s="267"/>
      <c r="H436" s="267"/>
      <c r="I436" s="267"/>
      <c r="J436" s="268" t="s">
        <v>271</v>
      </c>
      <c r="K436" s="269">
        <v>531</v>
      </c>
      <c r="L436" s="339"/>
      <c r="M436" s="340"/>
      <c r="N436" s="270">
        <f>ROUND(L436*K436,2)</f>
        <v>0</v>
      </c>
      <c r="O436" s="267"/>
      <c r="P436" s="267"/>
      <c r="Q436" s="267"/>
      <c r="R436" s="168"/>
      <c r="T436" s="271" t="s">
        <v>3</v>
      </c>
      <c r="U436" s="272" t="s">
        <v>42</v>
      </c>
      <c r="V436" s="273">
        <v>0.43</v>
      </c>
      <c r="W436" s="273">
        <f>V436*K436</f>
        <v>228.32999999999998</v>
      </c>
      <c r="X436" s="273">
        <v>0</v>
      </c>
      <c r="Y436" s="273">
        <f>X436*K436</f>
        <v>0</v>
      </c>
      <c r="Z436" s="273">
        <v>1.91E-3</v>
      </c>
      <c r="AA436" s="274">
        <f>Z436*K436</f>
        <v>1.0142100000000001</v>
      </c>
      <c r="AR436" s="150" t="s">
        <v>232</v>
      </c>
      <c r="AT436" s="150" t="s">
        <v>148</v>
      </c>
      <c r="AU436" s="150" t="s">
        <v>86</v>
      </c>
      <c r="AY436" s="150" t="s">
        <v>147</v>
      </c>
      <c r="BE436" s="275">
        <f>IF(U436="základní",N436,0)</f>
        <v>0</v>
      </c>
      <c r="BF436" s="275">
        <f>IF(U436="snížená",N436,0)</f>
        <v>0</v>
      </c>
      <c r="BG436" s="275">
        <f>IF(U436="zákl. přenesená",N436,0)</f>
        <v>0</v>
      </c>
      <c r="BH436" s="275">
        <f>IF(U436="sníž. přenesená",N436,0)</f>
        <v>0</v>
      </c>
      <c r="BI436" s="275">
        <f>IF(U436="nulová",N436,0)</f>
        <v>0</v>
      </c>
      <c r="BJ436" s="150" t="s">
        <v>33</v>
      </c>
      <c r="BK436" s="275">
        <f>ROUND(L436*K436,2)</f>
        <v>0</v>
      </c>
      <c r="BL436" s="150" t="s">
        <v>232</v>
      </c>
      <c r="BM436" s="150" t="s">
        <v>1523</v>
      </c>
    </row>
    <row r="437" spans="2:65" s="294" customFormat="1" ht="22.5" customHeight="1" x14ac:dyDescent="0.3">
      <c r="B437" s="287"/>
      <c r="C437" s="288"/>
      <c r="D437" s="288"/>
      <c r="E437" s="289" t="s">
        <v>3</v>
      </c>
      <c r="F437" s="321" t="s">
        <v>1524</v>
      </c>
      <c r="G437" s="291"/>
      <c r="H437" s="291"/>
      <c r="I437" s="291"/>
      <c r="J437" s="288"/>
      <c r="K437" s="292">
        <v>531</v>
      </c>
      <c r="L437" s="288"/>
      <c r="M437" s="288"/>
      <c r="N437" s="288"/>
      <c r="O437" s="288"/>
      <c r="P437" s="288"/>
      <c r="Q437" s="288"/>
      <c r="R437" s="293"/>
      <c r="T437" s="295"/>
      <c r="U437" s="288"/>
      <c r="V437" s="288"/>
      <c r="W437" s="288"/>
      <c r="X437" s="288"/>
      <c r="Y437" s="288"/>
      <c r="Z437" s="288"/>
      <c r="AA437" s="296"/>
      <c r="AT437" s="297" t="s">
        <v>155</v>
      </c>
      <c r="AU437" s="297" t="s">
        <v>86</v>
      </c>
      <c r="AV437" s="294" t="s">
        <v>86</v>
      </c>
      <c r="AW437" s="294" t="s">
        <v>32</v>
      </c>
      <c r="AX437" s="294" t="s">
        <v>33</v>
      </c>
      <c r="AY437" s="297" t="s">
        <v>147</v>
      </c>
    </row>
    <row r="438" spans="2:65" s="162" customFormat="1" ht="22.5" customHeight="1" x14ac:dyDescent="0.3">
      <c r="B438" s="163"/>
      <c r="C438" s="264" t="s">
        <v>597</v>
      </c>
      <c r="D438" s="264" t="s">
        <v>148</v>
      </c>
      <c r="E438" s="265" t="s">
        <v>915</v>
      </c>
      <c r="F438" s="266" t="s">
        <v>916</v>
      </c>
      <c r="G438" s="267"/>
      <c r="H438" s="267"/>
      <c r="I438" s="267"/>
      <c r="J438" s="268" t="s">
        <v>271</v>
      </c>
      <c r="K438" s="269">
        <v>170.16499999999999</v>
      </c>
      <c r="L438" s="339"/>
      <c r="M438" s="340"/>
      <c r="N438" s="270">
        <f>ROUND(L438*K438,2)</f>
        <v>0</v>
      </c>
      <c r="O438" s="267"/>
      <c r="P438" s="267"/>
      <c r="Q438" s="267"/>
      <c r="R438" s="168"/>
      <c r="T438" s="271" t="s">
        <v>3</v>
      </c>
      <c r="U438" s="272" t="s">
        <v>42</v>
      </c>
      <c r="V438" s="273">
        <v>0.17899999999999999</v>
      </c>
      <c r="W438" s="273">
        <f>V438*K438</f>
        <v>30.459534999999999</v>
      </c>
      <c r="X438" s="273">
        <v>0</v>
      </c>
      <c r="Y438" s="273">
        <f>X438*K438</f>
        <v>0</v>
      </c>
      <c r="Z438" s="273">
        <v>1.75E-3</v>
      </c>
      <c r="AA438" s="274">
        <f>Z438*K438</f>
        <v>0.29778874999999999</v>
      </c>
      <c r="AR438" s="150" t="s">
        <v>232</v>
      </c>
      <c r="AT438" s="150" t="s">
        <v>148</v>
      </c>
      <c r="AU438" s="150" t="s">
        <v>86</v>
      </c>
      <c r="AY438" s="150" t="s">
        <v>147</v>
      </c>
      <c r="BE438" s="275">
        <f>IF(U438="základní",N438,0)</f>
        <v>0</v>
      </c>
      <c r="BF438" s="275">
        <f>IF(U438="snížená",N438,0)</f>
        <v>0</v>
      </c>
      <c r="BG438" s="275">
        <f>IF(U438="zákl. přenesená",N438,0)</f>
        <v>0</v>
      </c>
      <c r="BH438" s="275">
        <f>IF(U438="sníž. přenesená",N438,0)</f>
        <v>0</v>
      </c>
      <c r="BI438" s="275">
        <f>IF(U438="nulová",N438,0)</f>
        <v>0</v>
      </c>
      <c r="BJ438" s="150" t="s">
        <v>33</v>
      </c>
      <c r="BK438" s="275">
        <f>ROUND(L438*K438,2)</f>
        <v>0</v>
      </c>
      <c r="BL438" s="150" t="s">
        <v>232</v>
      </c>
      <c r="BM438" s="150" t="s">
        <v>1525</v>
      </c>
    </row>
    <row r="439" spans="2:65" s="283" customFormat="1" ht="22.5" customHeight="1" x14ac:dyDescent="0.3">
      <c r="B439" s="276"/>
      <c r="C439" s="277"/>
      <c r="D439" s="277"/>
      <c r="E439" s="278" t="s">
        <v>3</v>
      </c>
      <c r="F439" s="279" t="s">
        <v>1340</v>
      </c>
      <c r="G439" s="280"/>
      <c r="H439" s="280"/>
      <c r="I439" s="280"/>
      <c r="J439" s="277"/>
      <c r="K439" s="281" t="s">
        <v>3</v>
      </c>
      <c r="L439" s="277"/>
      <c r="M439" s="277"/>
      <c r="N439" s="277"/>
      <c r="O439" s="277"/>
      <c r="P439" s="277"/>
      <c r="Q439" s="277"/>
      <c r="R439" s="282"/>
      <c r="T439" s="284"/>
      <c r="U439" s="277"/>
      <c r="V439" s="277"/>
      <c r="W439" s="277"/>
      <c r="X439" s="277"/>
      <c r="Y439" s="277"/>
      <c r="Z439" s="277"/>
      <c r="AA439" s="285"/>
      <c r="AT439" s="286" t="s">
        <v>155</v>
      </c>
      <c r="AU439" s="286" t="s">
        <v>86</v>
      </c>
      <c r="AV439" s="283" t="s">
        <v>33</v>
      </c>
      <c r="AW439" s="283" t="s">
        <v>32</v>
      </c>
      <c r="AX439" s="283" t="s">
        <v>77</v>
      </c>
      <c r="AY439" s="286" t="s">
        <v>147</v>
      </c>
    </row>
    <row r="440" spans="2:65" s="294" customFormat="1" ht="31.5" customHeight="1" x14ac:dyDescent="0.3">
      <c r="B440" s="287"/>
      <c r="C440" s="288"/>
      <c r="D440" s="288"/>
      <c r="E440" s="289" t="s">
        <v>3</v>
      </c>
      <c r="F440" s="290" t="s">
        <v>1414</v>
      </c>
      <c r="G440" s="291"/>
      <c r="H440" s="291"/>
      <c r="I440" s="291"/>
      <c r="J440" s="288"/>
      <c r="K440" s="292">
        <v>30.004999999999999</v>
      </c>
      <c r="L440" s="288"/>
      <c r="M440" s="288"/>
      <c r="N440" s="288"/>
      <c r="O440" s="288"/>
      <c r="P440" s="288"/>
      <c r="Q440" s="288"/>
      <c r="R440" s="293"/>
      <c r="T440" s="295"/>
      <c r="U440" s="288"/>
      <c r="V440" s="288"/>
      <c r="W440" s="288"/>
      <c r="X440" s="288"/>
      <c r="Y440" s="288"/>
      <c r="Z440" s="288"/>
      <c r="AA440" s="296"/>
      <c r="AT440" s="297" t="s">
        <v>155</v>
      </c>
      <c r="AU440" s="297" t="s">
        <v>86</v>
      </c>
      <c r="AV440" s="294" t="s">
        <v>86</v>
      </c>
      <c r="AW440" s="294" t="s">
        <v>32</v>
      </c>
      <c r="AX440" s="294" t="s">
        <v>77</v>
      </c>
      <c r="AY440" s="297" t="s">
        <v>147</v>
      </c>
    </row>
    <row r="441" spans="2:65" s="294" customFormat="1" ht="22.5" customHeight="1" x14ac:dyDescent="0.3">
      <c r="B441" s="287"/>
      <c r="C441" s="288"/>
      <c r="D441" s="288"/>
      <c r="E441" s="289" t="s">
        <v>3</v>
      </c>
      <c r="F441" s="290" t="s">
        <v>1415</v>
      </c>
      <c r="G441" s="291"/>
      <c r="H441" s="291"/>
      <c r="I441" s="291"/>
      <c r="J441" s="288"/>
      <c r="K441" s="292">
        <v>10.8</v>
      </c>
      <c r="L441" s="288"/>
      <c r="M441" s="288"/>
      <c r="N441" s="288"/>
      <c r="O441" s="288"/>
      <c r="P441" s="288"/>
      <c r="Q441" s="288"/>
      <c r="R441" s="293"/>
      <c r="T441" s="295"/>
      <c r="U441" s="288"/>
      <c r="V441" s="288"/>
      <c r="W441" s="288"/>
      <c r="X441" s="288"/>
      <c r="Y441" s="288"/>
      <c r="Z441" s="288"/>
      <c r="AA441" s="296"/>
      <c r="AT441" s="297" t="s">
        <v>155</v>
      </c>
      <c r="AU441" s="297" t="s">
        <v>86</v>
      </c>
      <c r="AV441" s="294" t="s">
        <v>86</v>
      </c>
      <c r="AW441" s="294" t="s">
        <v>32</v>
      </c>
      <c r="AX441" s="294" t="s">
        <v>77</v>
      </c>
      <c r="AY441" s="297" t="s">
        <v>147</v>
      </c>
    </row>
    <row r="442" spans="2:65" s="294" customFormat="1" ht="22.5" customHeight="1" x14ac:dyDescent="0.3">
      <c r="B442" s="287"/>
      <c r="C442" s="288"/>
      <c r="D442" s="288"/>
      <c r="E442" s="289" t="s">
        <v>3</v>
      </c>
      <c r="F442" s="290" t="s">
        <v>1405</v>
      </c>
      <c r="G442" s="291"/>
      <c r="H442" s="291"/>
      <c r="I442" s="291"/>
      <c r="J442" s="288"/>
      <c r="K442" s="292">
        <v>48.1</v>
      </c>
      <c r="L442" s="288"/>
      <c r="M442" s="288"/>
      <c r="N442" s="288"/>
      <c r="O442" s="288"/>
      <c r="P442" s="288"/>
      <c r="Q442" s="288"/>
      <c r="R442" s="293"/>
      <c r="T442" s="295"/>
      <c r="U442" s="288"/>
      <c r="V442" s="288"/>
      <c r="W442" s="288"/>
      <c r="X442" s="288"/>
      <c r="Y442" s="288"/>
      <c r="Z442" s="288"/>
      <c r="AA442" s="296"/>
      <c r="AT442" s="297" t="s">
        <v>155</v>
      </c>
      <c r="AU442" s="297" t="s">
        <v>86</v>
      </c>
      <c r="AV442" s="294" t="s">
        <v>86</v>
      </c>
      <c r="AW442" s="294" t="s">
        <v>32</v>
      </c>
      <c r="AX442" s="294" t="s">
        <v>77</v>
      </c>
      <c r="AY442" s="297" t="s">
        <v>147</v>
      </c>
    </row>
    <row r="443" spans="2:65" s="294" customFormat="1" ht="31.5" customHeight="1" x14ac:dyDescent="0.3">
      <c r="B443" s="287"/>
      <c r="C443" s="288"/>
      <c r="D443" s="288"/>
      <c r="E443" s="289" t="s">
        <v>3</v>
      </c>
      <c r="F443" s="290" t="s">
        <v>1416</v>
      </c>
      <c r="G443" s="291"/>
      <c r="H443" s="291"/>
      <c r="I443" s="291"/>
      <c r="J443" s="288"/>
      <c r="K443" s="292">
        <v>55.555</v>
      </c>
      <c r="L443" s="288"/>
      <c r="M443" s="288"/>
      <c r="N443" s="288"/>
      <c r="O443" s="288"/>
      <c r="P443" s="288"/>
      <c r="Q443" s="288"/>
      <c r="R443" s="293"/>
      <c r="T443" s="295"/>
      <c r="U443" s="288"/>
      <c r="V443" s="288"/>
      <c r="W443" s="288"/>
      <c r="X443" s="288"/>
      <c r="Y443" s="288"/>
      <c r="Z443" s="288"/>
      <c r="AA443" s="296"/>
      <c r="AT443" s="297" t="s">
        <v>155</v>
      </c>
      <c r="AU443" s="297" t="s">
        <v>86</v>
      </c>
      <c r="AV443" s="294" t="s">
        <v>86</v>
      </c>
      <c r="AW443" s="294" t="s">
        <v>32</v>
      </c>
      <c r="AX443" s="294" t="s">
        <v>77</v>
      </c>
      <c r="AY443" s="297" t="s">
        <v>147</v>
      </c>
    </row>
    <row r="444" spans="2:65" s="294" customFormat="1" ht="22.5" customHeight="1" x14ac:dyDescent="0.3">
      <c r="B444" s="287"/>
      <c r="C444" s="288"/>
      <c r="D444" s="288"/>
      <c r="E444" s="289" t="s">
        <v>3</v>
      </c>
      <c r="F444" s="290" t="s">
        <v>1417</v>
      </c>
      <c r="G444" s="291"/>
      <c r="H444" s="291"/>
      <c r="I444" s="291"/>
      <c r="J444" s="288"/>
      <c r="K444" s="292">
        <v>25.704999999999998</v>
      </c>
      <c r="L444" s="288"/>
      <c r="M444" s="288"/>
      <c r="N444" s="288"/>
      <c r="O444" s="288"/>
      <c r="P444" s="288"/>
      <c r="Q444" s="288"/>
      <c r="R444" s="293"/>
      <c r="T444" s="295"/>
      <c r="U444" s="288"/>
      <c r="V444" s="288"/>
      <c r="W444" s="288"/>
      <c r="X444" s="288"/>
      <c r="Y444" s="288"/>
      <c r="Z444" s="288"/>
      <c r="AA444" s="296"/>
      <c r="AT444" s="297" t="s">
        <v>155</v>
      </c>
      <c r="AU444" s="297" t="s">
        <v>86</v>
      </c>
      <c r="AV444" s="294" t="s">
        <v>86</v>
      </c>
      <c r="AW444" s="294" t="s">
        <v>32</v>
      </c>
      <c r="AX444" s="294" t="s">
        <v>77</v>
      </c>
      <c r="AY444" s="297" t="s">
        <v>147</v>
      </c>
    </row>
    <row r="445" spans="2:65" s="305" customFormat="1" ht="22.5" customHeight="1" x14ac:dyDescent="0.3">
      <c r="B445" s="298"/>
      <c r="C445" s="299"/>
      <c r="D445" s="299"/>
      <c r="E445" s="300" t="s">
        <v>3</v>
      </c>
      <c r="F445" s="301" t="s">
        <v>157</v>
      </c>
      <c r="G445" s="302"/>
      <c r="H445" s="302"/>
      <c r="I445" s="302"/>
      <c r="J445" s="299"/>
      <c r="K445" s="303">
        <v>170.16499999999999</v>
      </c>
      <c r="L445" s="299"/>
      <c r="M445" s="299"/>
      <c r="N445" s="299"/>
      <c r="O445" s="299"/>
      <c r="P445" s="299"/>
      <c r="Q445" s="299"/>
      <c r="R445" s="304"/>
      <c r="T445" s="306"/>
      <c r="U445" s="299"/>
      <c r="V445" s="299"/>
      <c r="W445" s="299"/>
      <c r="X445" s="299"/>
      <c r="Y445" s="299"/>
      <c r="Z445" s="299"/>
      <c r="AA445" s="307"/>
      <c r="AT445" s="308" t="s">
        <v>155</v>
      </c>
      <c r="AU445" s="308" t="s">
        <v>86</v>
      </c>
      <c r="AV445" s="305" t="s">
        <v>152</v>
      </c>
      <c r="AW445" s="305" t="s">
        <v>32</v>
      </c>
      <c r="AX445" s="305" t="s">
        <v>33</v>
      </c>
      <c r="AY445" s="308" t="s">
        <v>147</v>
      </c>
    </row>
    <row r="446" spans="2:65" s="162" customFormat="1" ht="22.5" customHeight="1" x14ac:dyDescent="0.3">
      <c r="B446" s="163"/>
      <c r="C446" s="264" t="s">
        <v>637</v>
      </c>
      <c r="D446" s="264" t="s">
        <v>148</v>
      </c>
      <c r="E446" s="265" t="s">
        <v>1526</v>
      </c>
      <c r="F446" s="266" t="s">
        <v>1527</v>
      </c>
      <c r="G446" s="267"/>
      <c r="H446" s="267"/>
      <c r="I446" s="267"/>
      <c r="J446" s="268" t="s">
        <v>151</v>
      </c>
      <c r="K446" s="269">
        <v>3.7</v>
      </c>
      <c r="L446" s="339"/>
      <c r="M446" s="340"/>
      <c r="N446" s="270">
        <f>ROUND(L446*K446,2)</f>
        <v>0</v>
      </c>
      <c r="O446" s="267"/>
      <c r="P446" s="267"/>
      <c r="Q446" s="267"/>
      <c r="R446" s="168"/>
      <c r="T446" s="271" t="s">
        <v>3</v>
      </c>
      <c r="U446" s="272" t="s">
        <v>42</v>
      </c>
      <c r="V446" s="273">
        <v>0.57999999999999996</v>
      </c>
      <c r="W446" s="273">
        <f>V446*K446</f>
        <v>2.1459999999999999</v>
      </c>
      <c r="X446" s="273">
        <v>0</v>
      </c>
      <c r="Y446" s="273">
        <f>X446*K446</f>
        <v>0</v>
      </c>
      <c r="Z446" s="273">
        <v>5.8399999999999997E-3</v>
      </c>
      <c r="AA446" s="274">
        <f>Z446*K446</f>
        <v>2.1607999999999999E-2</v>
      </c>
      <c r="AR446" s="150" t="s">
        <v>232</v>
      </c>
      <c r="AT446" s="150" t="s">
        <v>148</v>
      </c>
      <c r="AU446" s="150" t="s">
        <v>86</v>
      </c>
      <c r="AY446" s="150" t="s">
        <v>147</v>
      </c>
      <c r="BE446" s="275">
        <f>IF(U446="základní",N446,0)</f>
        <v>0</v>
      </c>
      <c r="BF446" s="275">
        <f>IF(U446="snížená",N446,0)</f>
        <v>0</v>
      </c>
      <c r="BG446" s="275">
        <f>IF(U446="zákl. přenesená",N446,0)</f>
        <v>0</v>
      </c>
      <c r="BH446" s="275">
        <f>IF(U446="sníž. přenesená",N446,0)</f>
        <v>0</v>
      </c>
      <c r="BI446" s="275">
        <f>IF(U446="nulová",N446,0)</f>
        <v>0</v>
      </c>
      <c r="BJ446" s="150" t="s">
        <v>33</v>
      </c>
      <c r="BK446" s="275">
        <f>ROUND(L446*K446,2)</f>
        <v>0</v>
      </c>
      <c r="BL446" s="150" t="s">
        <v>232</v>
      </c>
      <c r="BM446" s="150" t="s">
        <v>1528</v>
      </c>
    </row>
    <row r="447" spans="2:65" s="294" customFormat="1" ht="22.5" customHeight="1" x14ac:dyDescent="0.3">
      <c r="B447" s="287"/>
      <c r="C447" s="288"/>
      <c r="D447" s="288"/>
      <c r="E447" s="289" t="s">
        <v>3</v>
      </c>
      <c r="F447" s="321" t="s">
        <v>1529</v>
      </c>
      <c r="G447" s="291"/>
      <c r="H447" s="291"/>
      <c r="I447" s="291"/>
      <c r="J447" s="288"/>
      <c r="K447" s="292">
        <v>3.7</v>
      </c>
      <c r="L447" s="288"/>
      <c r="M447" s="288"/>
      <c r="N447" s="288"/>
      <c r="O447" s="288"/>
      <c r="P447" s="288"/>
      <c r="Q447" s="288"/>
      <c r="R447" s="293"/>
      <c r="T447" s="295"/>
      <c r="U447" s="288"/>
      <c r="V447" s="288"/>
      <c r="W447" s="288"/>
      <c r="X447" s="288"/>
      <c r="Y447" s="288"/>
      <c r="Z447" s="288"/>
      <c r="AA447" s="296"/>
      <c r="AT447" s="297" t="s">
        <v>155</v>
      </c>
      <c r="AU447" s="297" t="s">
        <v>86</v>
      </c>
      <c r="AV447" s="294" t="s">
        <v>86</v>
      </c>
      <c r="AW447" s="294" t="s">
        <v>32</v>
      </c>
      <c r="AX447" s="294" t="s">
        <v>33</v>
      </c>
      <c r="AY447" s="297" t="s">
        <v>147</v>
      </c>
    </row>
    <row r="448" spans="2:65" s="162" customFormat="1" ht="44.25" customHeight="1" x14ac:dyDescent="0.3">
      <c r="B448" s="163"/>
      <c r="C448" s="264" t="s">
        <v>601</v>
      </c>
      <c r="D448" s="264" t="s">
        <v>148</v>
      </c>
      <c r="E448" s="265" t="s">
        <v>920</v>
      </c>
      <c r="F448" s="266" t="s">
        <v>921</v>
      </c>
      <c r="G448" s="267"/>
      <c r="H448" s="267"/>
      <c r="I448" s="267"/>
      <c r="J448" s="268" t="s">
        <v>586</v>
      </c>
      <c r="K448" s="269">
        <v>68</v>
      </c>
      <c r="L448" s="339"/>
      <c r="M448" s="340"/>
      <c r="N448" s="270">
        <f>ROUND(L448*K448,2)</f>
        <v>0</v>
      </c>
      <c r="O448" s="267"/>
      <c r="P448" s="267"/>
      <c r="Q448" s="267"/>
      <c r="R448" s="168"/>
      <c r="T448" s="271" t="s">
        <v>3</v>
      </c>
      <c r="U448" s="272" t="s">
        <v>42</v>
      </c>
      <c r="V448" s="273">
        <v>0.42799999999999999</v>
      </c>
      <c r="W448" s="273">
        <f>V448*K448</f>
        <v>29.103999999999999</v>
      </c>
      <c r="X448" s="273">
        <v>0</v>
      </c>
      <c r="Y448" s="273">
        <f>X448*K448</f>
        <v>0</v>
      </c>
      <c r="Z448" s="273">
        <v>1.8799999999999999E-3</v>
      </c>
      <c r="AA448" s="274">
        <f>Z448*K448</f>
        <v>0.12784000000000001</v>
      </c>
      <c r="AR448" s="150" t="s">
        <v>232</v>
      </c>
      <c r="AT448" s="150" t="s">
        <v>148</v>
      </c>
      <c r="AU448" s="150" t="s">
        <v>86</v>
      </c>
      <c r="AY448" s="150" t="s">
        <v>147</v>
      </c>
      <c r="BE448" s="275">
        <f>IF(U448="základní",N448,0)</f>
        <v>0</v>
      </c>
      <c r="BF448" s="275">
        <f>IF(U448="snížená",N448,0)</f>
        <v>0</v>
      </c>
      <c r="BG448" s="275">
        <f>IF(U448="zákl. přenesená",N448,0)</f>
        <v>0</v>
      </c>
      <c r="BH448" s="275">
        <f>IF(U448="sníž. přenesená",N448,0)</f>
        <v>0</v>
      </c>
      <c r="BI448" s="275">
        <f>IF(U448="nulová",N448,0)</f>
        <v>0</v>
      </c>
      <c r="BJ448" s="150" t="s">
        <v>33</v>
      </c>
      <c r="BK448" s="275">
        <f>ROUND(L448*K448,2)</f>
        <v>0</v>
      </c>
      <c r="BL448" s="150" t="s">
        <v>232</v>
      </c>
      <c r="BM448" s="150" t="s">
        <v>1530</v>
      </c>
    </row>
    <row r="449" spans="2:65" s="294" customFormat="1" ht="22.5" customHeight="1" x14ac:dyDescent="0.3">
      <c r="B449" s="287"/>
      <c r="C449" s="288"/>
      <c r="D449" s="288"/>
      <c r="E449" s="289" t="s">
        <v>3</v>
      </c>
      <c r="F449" s="321" t="s">
        <v>1531</v>
      </c>
      <c r="G449" s="291"/>
      <c r="H449" s="291"/>
      <c r="I449" s="291"/>
      <c r="J449" s="288"/>
      <c r="K449" s="292">
        <v>66</v>
      </c>
      <c r="L449" s="288"/>
      <c r="M449" s="288"/>
      <c r="N449" s="288"/>
      <c r="O449" s="288"/>
      <c r="P449" s="288"/>
      <c r="Q449" s="288"/>
      <c r="R449" s="293"/>
      <c r="T449" s="295"/>
      <c r="U449" s="288"/>
      <c r="V449" s="288"/>
      <c r="W449" s="288"/>
      <c r="X449" s="288"/>
      <c r="Y449" s="288"/>
      <c r="Z449" s="288"/>
      <c r="AA449" s="296"/>
      <c r="AT449" s="297" t="s">
        <v>155</v>
      </c>
      <c r="AU449" s="297" t="s">
        <v>86</v>
      </c>
      <c r="AV449" s="294" t="s">
        <v>86</v>
      </c>
      <c r="AW449" s="294" t="s">
        <v>32</v>
      </c>
      <c r="AX449" s="294" t="s">
        <v>77</v>
      </c>
      <c r="AY449" s="297" t="s">
        <v>147</v>
      </c>
    </row>
    <row r="450" spans="2:65" s="294" customFormat="1" ht="22.5" customHeight="1" x14ac:dyDescent="0.3">
      <c r="B450" s="287"/>
      <c r="C450" s="288"/>
      <c r="D450" s="288"/>
      <c r="E450" s="289" t="s">
        <v>3</v>
      </c>
      <c r="F450" s="290" t="s">
        <v>1532</v>
      </c>
      <c r="G450" s="291"/>
      <c r="H450" s="291"/>
      <c r="I450" s="291"/>
      <c r="J450" s="288"/>
      <c r="K450" s="292">
        <v>2</v>
      </c>
      <c r="L450" s="288"/>
      <c r="M450" s="288"/>
      <c r="N450" s="288"/>
      <c r="O450" s="288"/>
      <c r="P450" s="288"/>
      <c r="Q450" s="288"/>
      <c r="R450" s="293"/>
      <c r="T450" s="295"/>
      <c r="U450" s="288"/>
      <c r="V450" s="288"/>
      <c r="W450" s="288"/>
      <c r="X450" s="288"/>
      <c r="Y450" s="288"/>
      <c r="Z450" s="288"/>
      <c r="AA450" s="296"/>
      <c r="AT450" s="297" t="s">
        <v>155</v>
      </c>
      <c r="AU450" s="297" t="s">
        <v>86</v>
      </c>
      <c r="AV450" s="294" t="s">
        <v>86</v>
      </c>
      <c r="AW450" s="294" t="s">
        <v>32</v>
      </c>
      <c r="AX450" s="294" t="s">
        <v>77</v>
      </c>
      <c r="AY450" s="297" t="s">
        <v>147</v>
      </c>
    </row>
    <row r="451" spans="2:65" s="305" customFormat="1" ht="22.5" customHeight="1" x14ac:dyDescent="0.3">
      <c r="B451" s="298"/>
      <c r="C451" s="299"/>
      <c r="D451" s="299"/>
      <c r="E451" s="300" t="s">
        <v>3</v>
      </c>
      <c r="F451" s="301" t="s">
        <v>157</v>
      </c>
      <c r="G451" s="302"/>
      <c r="H451" s="302"/>
      <c r="I451" s="302"/>
      <c r="J451" s="299"/>
      <c r="K451" s="303">
        <v>68</v>
      </c>
      <c r="L451" s="299"/>
      <c r="M451" s="299"/>
      <c r="N451" s="299"/>
      <c r="O451" s="299"/>
      <c r="P451" s="299"/>
      <c r="Q451" s="299"/>
      <c r="R451" s="304"/>
      <c r="T451" s="306"/>
      <c r="U451" s="299"/>
      <c r="V451" s="299"/>
      <c r="W451" s="299"/>
      <c r="X451" s="299"/>
      <c r="Y451" s="299"/>
      <c r="Z451" s="299"/>
      <c r="AA451" s="307"/>
      <c r="AT451" s="308" t="s">
        <v>155</v>
      </c>
      <c r="AU451" s="308" t="s">
        <v>86</v>
      </c>
      <c r="AV451" s="305" t="s">
        <v>152</v>
      </c>
      <c r="AW451" s="305" t="s">
        <v>32</v>
      </c>
      <c r="AX451" s="305" t="s">
        <v>33</v>
      </c>
      <c r="AY451" s="308" t="s">
        <v>147</v>
      </c>
    </row>
    <row r="452" spans="2:65" s="162" customFormat="1" ht="22.5" customHeight="1" x14ac:dyDescent="0.3">
      <c r="B452" s="163"/>
      <c r="C452" s="264" t="s">
        <v>622</v>
      </c>
      <c r="D452" s="264" t="s">
        <v>148</v>
      </c>
      <c r="E452" s="265" t="s">
        <v>1533</v>
      </c>
      <c r="F452" s="266" t="s">
        <v>1534</v>
      </c>
      <c r="G452" s="267"/>
      <c r="H452" s="267"/>
      <c r="I452" s="267"/>
      <c r="J452" s="268" t="s">
        <v>271</v>
      </c>
      <c r="K452" s="269">
        <v>9</v>
      </c>
      <c r="L452" s="339"/>
      <c r="M452" s="340"/>
      <c r="N452" s="270">
        <f>ROUND(L452*K452,2)</f>
        <v>0</v>
      </c>
      <c r="O452" s="267"/>
      <c r="P452" s="267"/>
      <c r="Q452" s="267"/>
      <c r="R452" s="168"/>
      <c r="T452" s="271" t="s">
        <v>3</v>
      </c>
      <c r="U452" s="272" t="s">
        <v>42</v>
      </c>
      <c r="V452" s="273">
        <v>0.189</v>
      </c>
      <c r="W452" s="273">
        <f>V452*K452</f>
        <v>1.7010000000000001</v>
      </c>
      <c r="X452" s="273">
        <v>0</v>
      </c>
      <c r="Y452" s="273">
        <f>X452*K452</f>
        <v>0</v>
      </c>
      <c r="Z452" s="273">
        <v>2.5999999999999999E-3</v>
      </c>
      <c r="AA452" s="274">
        <f>Z452*K452</f>
        <v>2.3399999999999997E-2</v>
      </c>
      <c r="AR452" s="150" t="s">
        <v>232</v>
      </c>
      <c r="AT452" s="150" t="s">
        <v>148</v>
      </c>
      <c r="AU452" s="150" t="s">
        <v>86</v>
      </c>
      <c r="AY452" s="150" t="s">
        <v>147</v>
      </c>
      <c r="BE452" s="275">
        <f>IF(U452="základní",N452,0)</f>
        <v>0</v>
      </c>
      <c r="BF452" s="275">
        <f>IF(U452="snížená",N452,0)</f>
        <v>0</v>
      </c>
      <c r="BG452" s="275">
        <f>IF(U452="zákl. přenesená",N452,0)</f>
        <v>0</v>
      </c>
      <c r="BH452" s="275">
        <f>IF(U452="sníž. přenesená",N452,0)</f>
        <v>0</v>
      </c>
      <c r="BI452" s="275">
        <f>IF(U452="nulová",N452,0)</f>
        <v>0</v>
      </c>
      <c r="BJ452" s="150" t="s">
        <v>33</v>
      </c>
      <c r="BK452" s="275">
        <f>ROUND(L452*K452,2)</f>
        <v>0</v>
      </c>
      <c r="BL452" s="150" t="s">
        <v>232</v>
      </c>
      <c r="BM452" s="150" t="s">
        <v>1535</v>
      </c>
    </row>
    <row r="453" spans="2:65" s="294" customFormat="1" ht="22.5" customHeight="1" x14ac:dyDescent="0.3">
      <c r="B453" s="287"/>
      <c r="C453" s="288"/>
      <c r="D453" s="288"/>
      <c r="E453" s="289" t="s">
        <v>3</v>
      </c>
      <c r="F453" s="321" t="s">
        <v>1536</v>
      </c>
      <c r="G453" s="291"/>
      <c r="H453" s="291"/>
      <c r="I453" s="291"/>
      <c r="J453" s="288"/>
      <c r="K453" s="292">
        <v>9</v>
      </c>
      <c r="L453" s="288"/>
      <c r="M453" s="288"/>
      <c r="N453" s="288"/>
      <c r="O453" s="288"/>
      <c r="P453" s="288"/>
      <c r="Q453" s="288"/>
      <c r="R453" s="293"/>
      <c r="T453" s="295"/>
      <c r="U453" s="288"/>
      <c r="V453" s="288"/>
      <c r="W453" s="288"/>
      <c r="X453" s="288"/>
      <c r="Y453" s="288"/>
      <c r="Z453" s="288"/>
      <c r="AA453" s="296"/>
      <c r="AT453" s="297" t="s">
        <v>155</v>
      </c>
      <c r="AU453" s="297" t="s">
        <v>86</v>
      </c>
      <c r="AV453" s="294" t="s">
        <v>86</v>
      </c>
      <c r="AW453" s="294" t="s">
        <v>32</v>
      </c>
      <c r="AX453" s="294" t="s">
        <v>33</v>
      </c>
      <c r="AY453" s="297" t="s">
        <v>147</v>
      </c>
    </row>
    <row r="454" spans="2:65" s="162" customFormat="1" ht="22.5" customHeight="1" x14ac:dyDescent="0.3">
      <c r="B454" s="163"/>
      <c r="C454" s="264" t="s">
        <v>628</v>
      </c>
      <c r="D454" s="264" t="s">
        <v>148</v>
      </c>
      <c r="E454" s="265" t="s">
        <v>1537</v>
      </c>
      <c r="F454" s="266" t="s">
        <v>1538</v>
      </c>
      <c r="G454" s="267"/>
      <c r="H454" s="267"/>
      <c r="I454" s="267"/>
      <c r="J454" s="268" t="s">
        <v>271</v>
      </c>
      <c r="K454" s="269">
        <v>3.5</v>
      </c>
      <c r="L454" s="339"/>
      <c r="M454" s="340"/>
      <c r="N454" s="270">
        <f>ROUND(L454*K454,2)</f>
        <v>0</v>
      </c>
      <c r="O454" s="267"/>
      <c r="P454" s="267"/>
      <c r="Q454" s="267"/>
      <c r="R454" s="168"/>
      <c r="T454" s="271" t="s">
        <v>3</v>
      </c>
      <c r="U454" s="272" t="s">
        <v>42</v>
      </c>
      <c r="V454" s="273">
        <v>0.14699999999999999</v>
      </c>
      <c r="W454" s="273">
        <f>V454*K454</f>
        <v>0.51449999999999996</v>
      </c>
      <c r="X454" s="273">
        <v>0</v>
      </c>
      <c r="Y454" s="273">
        <f>X454*K454</f>
        <v>0</v>
      </c>
      <c r="Z454" s="273">
        <v>3.9399999999999999E-3</v>
      </c>
      <c r="AA454" s="274">
        <f>Z454*K454</f>
        <v>1.379E-2</v>
      </c>
      <c r="AR454" s="150" t="s">
        <v>232</v>
      </c>
      <c r="AT454" s="150" t="s">
        <v>148</v>
      </c>
      <c r="AU454" s="150" t="s">
        <v>86</v>
      </c>
      <c r="AY454" s="150" t="s">
        <v>147</v>
      </c>
      <c r="BE454" s="275">
        <f>IF(U454="základní",N454,0)</f>
        <v>0</v>
      </c>
      <c r="BF454" s="275">
        <f>IF(U454="snížená",N454,0)</f>
        <v>0</v>
      </c>
      <c r="BG454" s="275">
        <f>IF(U454="zákl. přenesená",N454,0)</f>
        <v>0</v>
      </c>
      <c r="BH454" s="275">
        <f>IF(U454="sníž. přenesená",N454,0)</f>
        <v>0</v>
      </c>
      <c r="BI454" s="275">
        <f>IF(U454="nulová",N454,0)</f>
        <v>0</v>
      </c>
      <c r="BJ454" s="150" t="s">
        <v>33</v>
      </c>
      <c r="BK454" s="275">
        <f>ROUND(L454*K454,2)</f>
        <v>0</v>
      </c>
      <c r="BL454" s="150" t="s">
        <v>232</v>
      </c>
      <c r="BM454" s="150" t="s">
        <v>1539</v>
      </c>
    </row>
    <row r="455" spans="2:65" s="294" customFormat="1" ht="22.5" customHeight="1" x14ac:dyDescent="0.3">
      <c r="B455" s="287"/>
      <c r="C455" s="288"/>
      <c r="D455" s="288"/>
      <c r="E455" s="289" t="s">
        <v>3</v>
      </c>
      <c r="F455" s="321" t="s">
        <v>1540</v>
      </c>
      <c r="G455" s="291"/>
      <c r="H455" s="291"/>
      <c r="I455" s="291"/>
      <c r="J455" s="288"/>
      <c r="K455" s="292">
        <v>3.5</v>
      </c>
      <c r="L455" s="288"/>
      <c r="M455" s="288"/>
      <c r="N455" s="288"/>
      <c r="O455" s="288"/>
      <c r="P455" s="288"/>
      <c r="Q455" s="288"/>
      <c r="R455" s="293"/>
      <c r="T455" s="295"/>
      <c r="U455" s="288"/>
      <c r="V455" s="288"/>
      <c r="W455" s="288"/>
      <c r="X455" s="288"/>
      <c r="Y455" s="288"/>
      <c r="Z455" s="288"/>
      <c r="AA455" s="296"/>
      <c r="AT455" s="297" t="s">
        <v>155</v>
      </c>
      <c r="AU455" s="297" t="s">
        <v>86</v>
      </c>
      <c r="AV455" s="294" t="s">
        <v>86</v>
      </c>
      <c r="AW455" s="294" t="s">
        <v>32</v>
      </c>
      <c r="AX455" s="294" t="s">
        <v>33</v>
      </c>
      <c r="AY455" s="297" t="s">
        <v>147</v>
      </c>
    </row>
    <row r="456" spans="2:65" s="162" customFormat="1" ht="31.5" customHeight="1" x14ac:dyDescent="0.3">
      <c r="B456" s="163"/>
      <c r="C456" s="264" t="s">
        <v>785</v>
      </c>
      <c r="D456" s="264" t="s">
        <v>148</v>
      </c>
      <c r="E456" s="265" t="s">
        <v>1541</v>
      </c>
      <c r="F456" s="266" t="s">
        <v>1542</v>
      </c>
      <c r="G456" s="267"/>
      <c r="H456" s="267"/>
      <c r="I456" s="267"/>
      <c r="J456" s="268" t="s">
        <v>586</v>
      </c>
      <c r="K456" s="269">
        <v>2</v>
      </c>
      <c r="L456" s="339"/>
      <c r="M456" s="340"/>
      <c r="N456" s="270">
        <f>ROUND(L456*K456,2)</f>
        <v>0</v>
      </c>
      <c r="O456" s="267"/>
      <c r="P456" s="267"/>
      <c r="Q456" s="267"/>
      <c r="R456" s="168"/>
      <c r="T456" s="271" t="s">
        <v>3</v>
      </c>
      <c r="U456" s="272" t="s">
        <v>42</v>
      </c>
      <c r="V456" s="273">
        <v>0.495</v>
      </c>
      <c r="W456" s="273">
        <f>V456*K456</f>
        <v>0.99</v>
      </c>
      <c r="X456" s="273">
        <v>0</v>
      </c>
      <c r="Y456" s="273">
        <f>X456*K456</f>
        <v>0</v>
      </c>
      <c r="Z456" s="273">
        <v>0</v>
      </c>
      <c r="AA456" s="274">
        <f>Z456*K456</f>
        <v>0</v>
      </c>
      <c r="AR456" s="150" t="s">
        <v>232</v>
      </c>
      <c r="AT456" s="150" t="s">
        <v>148</v>
      </c>
      <c r="AU456" s="150" t="s">
        <v>86</v>
      </c>
      <c r="AY456" s="150" t="s">
        <v>147</v>
      </c>
      <c r="BE456" s="275">
        <f>IF(U456="základní",N456,0)</f>
        <v>0</v>
      </c>
      <c r="BF456" s="275">
        <f>IF(U456="snížená",N456,0)</f>
        <v>0</v>
      </c>
      <c r="BG456" s="275">
        <f>IF(U456="zákl. přenesená",N456,0)</f>
        <v>0</v>
      </c>
      <c r="BH456" s="275">
        <f>IF(U456="sníž. přenesená",N456,0)</f>
        <v>0</v>
      </c>
      <c r="BI456" s="275">
        <f>IF(U456="nulová",N456,0)</f>
        <v>0</v>
      </c>
      <c r="BJ456" s="150" t="s">
        <v>33</v>
      </c>
      <c r="BK456" s="275">
        <f>ROUND(L456*K456,2)</f>
        <v>0</v>
      </c>
      <c r="BL456" s="150" t="s">
        <v>232</v>
      </c>
      <c r="BM456" s="150" t="s">
        <v>1543</v>
      </c>
    </row>
    <row r="457" spans="2:65" s="294" customFormat="1" ht="22.5" customHeight="1" x14ac:dyDescent="0.3">
      <c r="B457" s="287"/>
      <c r="C457" s="288"/>
      <c r="D457" s="288"/>
      <c r="E457" s="289" t="s">
        <v>3</v>
      </c>
      <c r="F457" s="321" t="s">
        <v>1544</v>
      </c>
      <c r="G457" s="291"/>
      <c r="H457" s="291"/>
      <c r="I457" s="291"/>
      <c r="J457" s="288"/>
      <c r="K457" s="292">
        <v>2</v>
      </c>
      <c r="L457" s="288"/>
      <c r="M457" s="288"/>
      <c r="N457" s="288"/>
      <c r="O457" s="288"/>
      <c r="P457" s="288"/>
      <c r="Q457" s="288"/>
      <c r="R457" s="293"/>
      <c r="T457" s="295"/>
      <c r="U457" s="288"/>
      <c r="V457" s="288"/>
      <c r="W457" s="288"/>
      <c r="X457" s="288"/>
      <c r="Y457" s="288"/>
      <c r="Z457" s="288"/>
      <c r="AA457" s="296"/>
      <c r="AT457" s="297" t="s">
        <v>155</v>
      </c>
      <c r="AU457" s="297" t="s">
        <v>86</v>
      </c>
      <c r="AV457" s="294" t="s">
        <v>86</v>
      </c>
      <c r="AW457" s="294" t="s">
        <v>32</v>
      </c>
      <c r="AX457" s="294" t="s">
        <v>33</v>
      </c>
      <c r="AY457" s="297" t="s">
        <v>147</v>
      </c>
    </row>
    <row r="458" spans="2:65" s="162" customFormat="1" ht="31.5" customHeight="1" x14ac:dyDescent="0.3">
      <c r="B458" s="163"/>
      <c r="C458" s="322" t="s">
        <v>795</v>
      </c>
      <c r="D458" s="322" t="s">
        <v>217</v>
      </c>
      <c r="E458" s="323" t="s">
        <v>1545</v>
      </c>
      <c r="F458" s="324" t="s">
        <v>1546</v>
      </c>
      <c r="G458" s="325"/>
      <c r="H458" s="325"/>
      <c r="I458" s="325"/>
      <c r="J458" s="326" t="s">
        <v>586</v>
      </c>
      <c r="K458" s="327">
        <v>2</v>
      </c>
      <c r="L458" s="341"/>
      <c r="M458" s="342"/>
      <c r="N458" s="328">
        <f>ROUND(L458*K458,2)</f>
        <v>0</v>
      </c>
      <c r="O458" s="267"/>
      <c r="P458" s="267"/>
      <c r="Q458" s="267"/>
      <c r="R458" s="168"/>
      <c r="T458" s="271" t="s">
        <v>3</v>
      </c>
      <c r="U458" s="272" t="s">
        <v>42</v>
      </c>
      <c r="V458" s="273">
        <v>0</v>
      </c>
      <c r="W458" s="273">
        <f>V458*K458</f>
        <v>0</v>
      </c>
      <c r="X458" s="273">
        <v>8.9999999999999993E-3</v>
      </c>
      <c r="Y458" s="273">
        <f>X458*K458</f>
        <v>1.7999999999999999E-2</v>
      </c>
      <c r="Z458" s="273">
        <v>0</v>
      </c>
      <c r="AA458" s="274">
        <f>Z458*K458</f>
        <v>0</v>
      </c>
      <c r="AR458" s="150" t="s">
        <v>449</v>
      </c>
      <c r="AT458" s="150" t="s">
        <v>217</v>
      </c>
      <c r="AU458" s="150" t="s">
        <v>86</v>
      </c>
      <c r="AY458" s="150" t="s">
        <v>147</v>
      </c>
      <c r="BE458" s="275">
        <f>IF(U458="základní",N458,0)</f>
        <v>0</v>
      </c>
      <c r="BF458" s="275">
        <f>IF(U458="snížená",N458,0)</f>
        <v>0</v>
      </c>
      <c r="BG458" s="275">
        <f>IF(U458="zákl. přenesená",N458,0)</f>
        <v>0</v>
      </c>
      <c r="BH458" s="275">
        <f>IF(U458="sníž. přenesená",N458,0)</f>
        <v>0</v>
      </c>
      <c r="BI458" s="275">
        <f>IF(U458="nulová",N458,0)</f>
        <v>0</v>
      </c>
      <c r="BJ458" s="150" t="s">
        <v>33</v>
      </c>
      <c r="BK458" s="275">
        <f>ROUND(L458*K458,2)</f>
        <v>0</v>
      </c>
      <c r="BL458" s="150" t="s">
        <v>232</v>
      </c>
      <c r="BM458" s="150" t="s">
        <v>1547</v>
      </c>
    </row>
    <row r="459" spans="2:65" s="162" customFormat="1" ht="31.5" customHeight="1" x14ac:dyDescent="0.3">
      <c r="B459" s="163"/>
      <c r="C459" s="264" t="s">
        <v>698</v>
      </c>
      <c r="D459" s="264" t="s">
        <v>148</v>
      </c>
      <c r="E459" s="265" t="s">
        <v>1548</v>
      </c>
      <c r="F459" s="266" t="s">
        <v>1549</v>
      </c>
      <c r="G459" s="267"/>
      <c r="H459" s="267"/>
      <c r="I459" s="267"/>
      <c r="J459" s="268" t="s">
        <v>271</v>
      </c>
      <c r="K459" s="269">
        <v>9</v>
      </c>
      <c r="L459" s="339"/>
      <c r="M459" s="340"/>
      <c r="N459" s="270">
        <f>ROUND(L459*K459,2)</f>
        <v>0</v>
      </c>
      <c r="O459" s="267"/>
      <c r="P459" s="267"/>
      <c r="Q459" s="267"/>
      <c r="R459" s="168"/>
      <c r="T459" s="271" t="s">
        <v>3</v>
      </c>
      <c r="U459" s="272" t="s">
        <v>42</v>
      </c>
      <c r="V459" s="273">
        <v>0.251</v>
      </c>
      <c r="W459" s="273">
        <f>V459*K459</f>
        <v>2.2589999999999999</v>
      </c>
      <c r="X459" s="273">
        <v>2.0400000000000001E-3</v>
      </c>
      <c r="Y459" s="273">
        <f>X459*K459</f>
        <v>1.8360000000000001E-2</v>
      </c>
      <c r="Z459" s="273">
        <v>0</v>
      </c>
      <c r="AA459" s="274">
        <f>Z459*K459</f>
        <v>0</v>
      </c>
      <c r="AR459" s="150" t="s">
        <v>232</v>
      </c>
      <c r="AT459" s="150" t="s">
        <v>148</v>
      </c>
      <c r="AU459" s="150" t="s">
        <v>86</v>
      </c>
      <c r="AY459" s="150" t="s">
        <v>147</v>
      </c>
      <c r="BE459" s="275">
        <f>IF(U459="základní",N459,0)</f>
        <v>0</v>
      </c>
      <c r="BF459" s="275">
        <f>IF(U459="snížená",N459,0)</f>
        <v>0</v>
      </c>
      <c r="BG459" s="275">
        <f>IF(U459="zákl. přenesená",N459,0)</f>
        <v>0</v>
      </c>
      <c r="BH459" s="275">
        <f>IF(U459="sníž. přenesená",N459,0)</f>
        <v>0</v>
      </c>
      <c r="BI459" s="275">
        <f>IF(U459="nulová",N459,0)</f>
        <v>0</v>
      </c>
      <c r="BJ459" s="150" t="s">
        <v>33</v>
      </c>
      <c r="BK459" s="275">
        <f>ROUND(L459*K459,2)</f>
        <v>0</v>
      </c>
      <c r="BL459" s="150" t="s">
        <v>232</v>
      </c>
      <c r="BM459" s="150" t="s">
        <v>1550</v>
      </c>
    </row>
    <row r="460" spans="2:65" s="294" customFormat="1" ht="22.5" customHeight="1" x14ac:dyDescent="0.3">
      <c r="B460" s="287"/>
      <c r="C460" s="288"/>
      <c r="D460" s="288"/>
      <c r="E460" s="289" t="s">
        <v>3</v>
      </c>
      <c r="F460" s="321" t="s">
        <v>1551</v>
      </c>
      <c r="G460" s="291"/>
      <c r="H460" s="291"/>
      <c r="I460" s="291"/>
      <c r="J460" s="288"/>
      <c r="K460" s="292">
        <v>9</v>
      </c>
      <c r="L460" s="288"/>
      <c r="M460" s="288"/>
      <c r="N460" s="288"/>
      <c r="O460" s="288"/>
      <c r="P460" s="288"/>
      <c r="Q460" s="288"/>
      <c r="R460" s="293"/>
      <c r="T460" s="295"/>
      <c r="U460" s="288"/>
      <c r="V460" s="288"/>
      <c r="W460" s="288"/>
      <c r="X460" s="288"/>
      <c r="Y460" s="288"/>
      <c r="Z460" s="288"/>
      <c r="AA460" s="296"/>
      <c r="AT460" s="297" t="s">
        <v>155</v>
      </c>
      <c r="AU460" s="297" t="s">
        <v>86</v>
      </c>
      <c r="AV460" s="294" t="s">
        <v>86</v>
      </c>
      <c r="AW460" s="294" t="s">
        <v>32</v>
      </c>
      <c r="AX460" s="294" t="s">
        <v>33</v>
      </c>
      <c r="AY460" s="297" t="s">
        <v>147</v>
      </c>
    </row>
    <row r="461" spans="2:65" s="162" customFormat="1" ht="31.5" customHeight="1" x14ac:dyDescent="0.3">
      <c r="B461" s="163"/>
      <c r="C461" s="264" t="s">
        <v>702</v>
      </c>
      <c r="D461" s="264" t="s">
        <v>148</v>
      </c>
      <c r="E461" s="265" t="s">
        <v>1552</v>
      </c>
      <c r="F461" s="266" t="s">
        <v>1553</v>
      </c>
      <c r="G461" s="267"/>
      <c r="H461" s="267"/>
      <c r="I461" s="267"/>
      <c r="J461" s="268" t="s">
        <v>271</v>
      </c>
      <c r="K461" s="269">
        <v>40.5</v>
      </c>
      <c r="L461" s="339"/>
      <c r="M461" s="340"/>
      <c r="N461" s="270">
        <f>ROUND(L461*K461,2)</f>
        <v>0</v>
      </c>
      <c r="O461" s="267"/>
      <c r="P461" s="267"/>
      <c r="Q461" s="267"/>
      <c r="R461" s="168"/>
      <c r="T461" s="271" t="s">
        <v>3</v>
      </c>
      <c r="U461" s="272" t="s">
        <v>42</v>
      </c>
      <c r="V461" s="273">
        <v>0.56499999999999995</v>
      </c>
      <c r="W461" s="273">
        <f>V461*K461</f>
        <v>22.882499999999997</v>
      </c>
      <c r="X461" s="273">
        <v>1.5299999999999999E-3</v>
      </c>
      <c r="Y461" s="273">
        <f>X461*K461</f>
        <v>6.1964999999999992E-2</v>
      </c>
      <c r="Z461" s="273">
        <v>0</v>
      </c>
      <c r="AA461" s="274">
        <f>Z461*K461</f>
        <v>0</v>
      </c>
      <c r="AR461" s="150" t="s">
        <v>232</v>
      </c>
      <c r="AT461" s="150" t="s">
        <v>148</v>
      </c>
      <c r="AU461" s="150" t="s">
        <v>86</v>
      </c>
      <c r="AY461" s="150" t="s">
        <v>147</v>
      </c>
      <c r="BE461" s="275">
        <f>IF(U461="základní",N461,0)</f>
        <v>0</v>
      </c>
      <c r="BF461" s="275">
        <f>IF(U461="snížená",N461,0)</f>
        <v>0</v>
      </c>
      <c r="BG461" s="275">
        <f>IF(U461="zákl. přenesená",N461,0)</f>
        <v>0</v>
      </c>
      <c r="BH461" s="275">
        <f>IF(U461="sníž. přenesená",N461,0)</f>
        <v>0</v>
      </c>
      <c r="BI461" s="275">
        <f>IF(U461="nulová",N461,0)</f>
        <v>0</v>
      </c>
      <c r="BJ461" s="150" t="s">
        <v>33</v>
      </c>
      <c r="BK461" s="275">
        <f>ROUND(L461*K461,2)</f>
        <v>0</v>
      </c>
      <c r="BL461" s="150" t="s">
        <v>232</v>
      </c>
      <c r="BM461" s="150" t="s">
        <v>1554</v>
      </c>
    </row>
    <row r="462" spans="2:65" s="294" customFormat="1" ht="22.5" customHeight="1" x14ac:dyDescent="0.3">
      <c r="B462" s="287"/>
      <c r="C462" s="288"/>
      <c r="D462" s="288"/>
      <c r="E462" s="289" t="s">
        <v>3</v>
      </c>
      <c r="F462" s="321" t="s">
        <v>1555</v>
      </c>
      <c r="G462" s="291"/>
      <c r="H462" s="291"/>
      <c r="I462" s="291"/>
      <c r="J462" s="288"/>
      <c r="K462" s="292">
        <v>40.5</v>
      </c>
      <c r="L462" s="288"/>
      <c r="M462" s="288"/>
      <c r="N462" s="288"/>
      <c r="O462" s="288"/>
      <c r="P462" s="288"/>
      <c r="Q462" s="288"/>
      <c r="R462" s="293"/>
      <c r="T462" s="295"/>
      <c r="U462" s="288"/>
      <c r="V462" s="288"/>
      <c r="W462" s="288"/>
      <c r="X462" s="288"/>
      <c r="Y462" s="288"/>
      <c r="Z462" s="288"/>
      <c r="AA462" s="296"/>
      <c r="AT462" s="297" t="s">
        <v>155</v>
      </c>
      <c r="AU462" s="297" t="s">
        <v>86</v>
      </c>
      <c r="AV462" s="294" t="s">
        <v>86</v>
      </c>
      <c r="AW462" s="294" t="s">
        <v>32</v>
      </c>
      <c r="AX462" s="294" t="s">
        <v>33</v>
      </c>
      <c r="AY462" s="297" t="s">
        <v>147</v>
      </c>
    </row>
    <row r="463" spans="2:65" s="162" customFormat="1" ht="31.5" customHeight="1" x14ac:dyDescent="0.3">
      <c r="B463" s="163"/>
      <c r="C463" s="264" t="s">
        <v>707</v>
      </c>
      <c r="D463" s="264" t="s">
        <v>148</v>
      </c>
      <c r="E463" s="265" t="s">
        <v>1556</v>
      </c>
      <c r="F463" s="266" t="s">
        <v>1557</v>
      </c>
      <c r="G463" s="267"/>
      <c r="H463" s="267"/>
      <c r="I463" s="267"/>
      <c r="J463" s="268" t="s">
        <v>271</v>
      </c>
      <c r="K463" s="269">
        <v>288</v>
      </c>
      <c r="L463" s="339"/>
      <c r="M463" s="340"/>
      <c r="N463" s="270">
        <f>ROUND(L463*K463,2)</f>
        <v>0</v>
      </c>
      <c r="O463" s="267"/>
      <c r="P463" s="267"/>
      <c r="Q463" s="267"/>
      <c r="R463" s="168"/>
      <c r="T463" s="271" t="s">
        <v>3</v>
      </c>
      <c r="U463" s="272" t="s">
        <v>42</v>
      </c>
      <c r="V463" s="273">
        <v>0.84499999999999997</v>
      </c>
      <c r="W463" s="273">
        <f>V463*K463</f>
        <v>243.35999999999999</v>
      </c>
      <c r="X463" s="273">
        <v>4.0099999999999997E-3</v>
      </c>
      <c r="Y463" s="273">
        <f>X463*K463</f>
        <v>1.1548799999999999</v>
      </c>
      <c r="Z463" s="273">
        <v>0</v>
      </c>
      <c r="AA463" s="274">
        <f>Z463*K463</f>
        <v>0</v>
      </c>
      <c r="AR463" s="150" t="s">
        <v>232</v>
      </c>
      <c r="AT463" s="150" t="s">
        <v>148</v>
      </c>
      <c r="AU463" s="150" t="s">
        <v>86</v>
      </c>
      <c r="AY463" s="150" t="s">
        <v>147</v>
      </c>
      <c r="BE463" s="275">
        <f>IF(U463="základní",N463,0)</f>
        <v>0</v>
      </c>
      <c r="BF463" s="275">
        <f>IF(U463="snížená",N463,0)</f>
        <v>0</v>
      </c>
      <c r="BG463" s="275">
        <f>IF(U463="zákl. přenesená",N463,0)</f>
        <v>0</v>
      </c>
      <c r="BH463" s="275">
        <f>IF(U463="sníž. přenesená",N463,0)</f>
        <v>0</v>
      </c>
      <c r="BI463" s="275">
        <f>IF(U463="nulová",N463,0)</f>
        <v>0</v>
      </c>
      <c r="BJ463" s="150" t="s">
        <v>33</v>
      </c>
      <c r="BK463" s="275">
        <f>ROUND(L463*K463,2)</f>
        <v>0</v>
      </c>
      <c r="BL463" s="150" t="s">
        <v>232</v>
      </c>
      <c r="BM463" s="150" t="s">
        <v>1558</v>
      </c>
    </row>
    <row r="464" spans="2:65" s="294" customFormat="1" ht="22.5" customHeight="1" x14ac:dyDescent="0.3">
      <c r="B464" s="287"/>
      <c r="C464" s="288"/>
      <c r="D464" s="288"/>
      <c r="E464" s="289" t="s">
        <v>3</v>
      </c>
      <c r="F464" s="321" t="s">
        <v>1559</v>
      </c>
      <c r="G464" s="291"/>
      <c r="H464" s="291"/>
      <c r="I464" s="291"/>
      <c r="J464" s="288"/>
      <c r="K464" s="292">
        <v>261.5</v>
      </c>
      <c r="L464" s="288"/>
      <c r="M464" s="288"/>
      <c r="N464" s="288"/>
      <c r="O464" s="288"/>
      <c r="P464" s="288"/>
      <c r="Q464" s="288"/>
      <c r="R464" s="293"/>
      <c r="T464" s="295"/>
      <c r="U464" s="288"/>
      <c r="V464" s="288"/>
      <c r="W464" s="288"/>
      <c r="X464" s="288"/>
      <c r="Y464" s="288"/>
      <c r="Z464" s="288"/>
      <c r="AA464" s="296"/>
      <c r="AT464" s="297" t="s">
        <v>155</v>
      </c>
      <c r="AU464" s="297" t="s">
        <v>86</v>
      </c>
      <c r="AV464" s="294" t="s">
        <v>86</v>
      </c>
      <c r="AW464" s="294" t="s">
        <v>32</v>
      </c>
      <c r="AX464" s="294" t="s">
        <v>77</v>
      </c>
      <c r="AY464" s="297" t="s">
        <v>147</v>
      </c>
    </row>
    <row r="465" spans="2:65" s="294" customFormat="1" ht="22.5" customHeight="1" x14ac:dyDescent="0.3">
      <c r="B465" s="287"/>
      <c r="C465" s="288"/>
      <c r="D465" s="288"/>
      <c r="E465" s="289" t="s">
        <v>3</v>
      </c>
      <c r="F465" s="290" t="s">
        <v>1560</v>
      </c>
      <c r="G465" s="291"/>
      <c r="H465" s="291"/>
      <c r="I465" s="291"/>
      <c r="J465" s="288"/>
      <c r="K465" s="292">
        <v>26.5</v>
      </c>
      <c r="L465" s="288"/>
      <c r="M465" s="288"/>
      <c r="N465" s="288"/>
      <c r="O465" s="288"/>
      <c r="P465" s="288"/>
      <c r="Q465" s="288"/>
      <c r="R465" s="293"/>
      <c r="T465" s="295"/>
      <c r="U465" s="288"/>
      <c r="V465" s="288"/>
      <c r="W465" s="288"/>
      <c r="X465" s="288"/>
      <c r="Y465" s="288"/>
      <c r="Z465" s="288"/>
      <c r="AA465" s="296"/>
      <c r="AT465" s="297" t="s">
        <v>155</v>
      </c>
      <c r="AU465" s="297" t="s">
        <v>86</v>
      </c>
      <c r="AV465" s="294" t="s">
        <v>86</v>
      </c>
      <c r="AW465" s="294" t="s">
        <v>32</v>
      </c>
      <c r="AX465" s="294" t="s">
        <v>77</v>
      </c>
      <c r="AY465" s="297" t="s">
        <v>147</v>
      </c>
    </row>
    <row r="466" spans="2:65" s="305" customFormat="1" ht="22.5" customHeight="1" x14ac:dyDescent="0.3">
      <c r="B466" s="298"/>
      <c r="C466" s="299"/>
      <c r="D466" s="299"/>
      <c r="E466" s="300" t="s">
        <v>3</v>
      </c>
      <c r="F466" s="301" t="s">
        <v>157</v>
      </c>
      <c r="G466" s="302"/>
      <c r="H466" s="302"/>
      <c r="I466" s="302"/>
      <c r="J466" s="299"/>
      <c r="K466" s="303">
        <v>288</v>
      </c>
      <c r="L466" s="299"/>
      <c r="M466" s="299"/>
      <c r="N466" s="299"/>
      <c r="O466" s="299"/>
      <c r="P466" s="299"/>
      <c r="Q466" s="299"/>
      <c r="R466" s="304"/>
      <c r="T466" s="306"/>
      <c r="U466" s="299"/>
      <c r="V466" s="299"/>
      <c r="W466" s="299"/>
      <c r="X466" s="299"/>
      <c r="Y466" s="299"/>
      <c r="Z466" s="299"/>
      <c r="AA466" s="307"/>
      <c r="AT466" s="308" t="s">
        <v>155</v>
      </c>
      <c r="AU466" s="308" t="s">
        <v>86</v>
      </c>
      <c r="AV466" s="305" t="s">
        <v>152</v>
      </c>
      <c r="AW466" s="305" t="s">
        <v>32</v>
      </c>
      <c r="AX466" s="305" t="s">
        <v>33</v>
      </c>
      <c r="AY466" s="308" t="s">
        <v>147</v>
      </c>
    </row>
    <row r="467" spans="2:65" s="162" customFormat="1" ht="31.5" customHeight="1" x14ac:dyDescent="0.3">
      <c r="B467" s="163"/>
      <c r="C467" s="264" t="s">
        <v>712</v>
      </c>
      <c r="D467" s="264" t="s">
        <v>148</v>
      </c>
      <c r="E467" s="265" t="s">
        <v>1561</v>
      </c>
      <c r="F467" s="266" t="s">
        <v>1562</v>
      </c>
      <c r="G467" s="267"/>
      <c r="H467" s="267"/>
      <c r="I467" s="267"/>
      <c r="J467" s="268" t="s">
        <v>271</v>
      </c>
      <c r="K467" s="269">
        <v>202.5</v>
      </c>
      <c r="L467" s="339"/>
      <c r="M467" s="340"/>
      <c r="N467" s="270">
        <f>ROUND(L467*K467,2)</f>
        <v>0</v>
      </c>
      <c r="O467" s="267"/>
      <c r="P467" s="267"/>
      <c r="Q467" s="267"/>
      <c r="R467" s="168"/>
      <c r="T467" s="271" t="s">
        <v>3</v>
      </c>
      <c r="U467" s="272" t="s">
        <v>42</v>
      </c>
      <c r="V467" s="273">
        <v>0.91500000000000004</v>
      </c>
      <c r="W467" s="273">
        <f>V467*K467</f>
        <v>185.28749999999999</v>
      </c>
      <c r="X467" s="273">
        <v>4.4799999999999996E-3</v>
      </c>
      <c r="Y467" s="273">
        <f>X467*K467</f>
        <v>0.9071999999999999</v>
      </c>
      <c r="Z467" s="273">
        <v>0</v>
      </c>
      <c r="AA467" s="274">
        <f>Z467*K467</f>
        <v>0</v>
      </c>
      <c r="AR467" s="150" t="s">
        <v>232</v>
      </c>
      <c r="AT467" s="150" t="s">
        <v>148</v>
      </c>
      <c r="AU467" s="150" t="s">
        <v>86</v>
      </c>
      <c r="AY467" s="150" t="s">
        <v>147</v>
      </c>
      <c r="BE467" s="275">
        <f>IF(U467="základní",N467,0)</f>
        <v>0</v>
      </c>
      <c r="BF467" s="275">
        <f>IF(U467="snížená",N467,0)</f>
        <v>0</v>
      </c>
      <c r="BG467" s="275">
        <f>IF(U467="zákl. přenesená",N467,0)</f>
        <v>0</v>
      </c>
      <c r="BH467" s="275">
        <f>IF(U467="sníž. přenesená",N467,0)</f>
        <v>0</v>
      </c>
      <c r="BI467" s="275">
        <f>IF(U467="nulová",N467,0)</f>
        <v>0</v>
      </c>
      <c r="BJ467" s="150" t="s">
        <v>33</v>
      </c>
      <c r="BK467" s="275">
        <f>ROUND(L467*K467,2)</f>
        <v>0</v>
      </c>
      <c r="BL467" s="150" t="s">
        <v>232</v>
      </c>
      <c r="BM467" s="150" t="s">
        <v>1563</v>
      </c>
    </row>
    <row r="468" spans="2:65" s="294" customFormat="1" ht="22.5" customHeight="1" x14ac:dyDescent="0.3">
      <c r="B468" s="287"/>
      <c r="C468" s="288"/>
      <c r="D468" s="288"/>
      <c r="E468" s="289" t="s">
        <v>3</v>
      </c>
      <c r="F468" s="321" t="s">
        <v>1564</v>
      </c>
      <c r="G468" s="291"/>
      <c r="H468" s="291"/>
      <c r="I468" s="291"/>
      <c r="J468" s="288"/>
      <c r="K468" s="292">
        <v>202.5</v>
      </c>
      <c r="L468" s="288"/>
      <c r="M468" s="288"/>
      <c r="N468" s="288"/>
      <c r="O468" s="288"/>
      <c r="P468" s="288"/>
      <c r="Q468" s="288"/>
      <c r="R468" s="293"/>
      <c r="T468" s="295"/>
      <c r="U468" s="288"/>
      <c r="V468" s="288"/>
      <c r="W468" s="288"/>
      <c r="X468" s="288"/>
      <c r="Y468" s="288"/>
      <c r="Z468" s="288"/>
      <c r="AA468" s="296"/>
      <c r="AT468" s="297" t="s">
        <v>155</v>
      </c>
      <c r="AU468" s="297" t="s">
        <v>86</v>
      </c>
      <c r="AV468" s="294" t="s">
        <v>86</v>
      </c>
      <c r="AW468" s="294" t="s">
        <v>32</v>
      </c>
      <c r="AX468" s="294" t="s">
        <v>33</v>
      </c>
      <c r="AY468" s="297" t="s">
        <v>147</v>
      </c>
    </row>
    <row r="469" spans="2:65" s="162" customFormat="1" ht="44.25" customHeight="1" x14ac:dyDescent="0.3">
      <c r="B469" s="163"/>
      <c r="C469" s="264" t="s">
        <v>717</v>
      </c>
      <c r="D469" s="264" t="s">
        <v>148</v>
      </c>
      <c r="E469" s="265" t="s">
        <v>1565</v>
      </c>
      <c r="F469" s="266" t="s">
        <v>1566</v>
      </c>
      <c r="G469" s="267"/>
      <c r="H469" s="267"/>
      <c r="I469" s="267"/>
      <c r="J469" s="268" t="s">
        <v>586</v>
      </c>
      <c r="K469" s="269">
        <v>39</v>
      </c>
      <c r="L469" s="339"/>
      <c r="M469" s="340"/>
      <c r="N469" s="270">
        <f>ROUND(L469*K469,2)</f>
        <v>0</v>
      </c>
      <c r="O469" s="267"/>
      <c r="P469" s="267"/>
      <c r="Q469" s="267"/>
      <c r="R469" s="168"/>
      <c r="T469" s="271" t="s">
        <v>3</v>
      </c>
      <c r="U469" s="272" t="s">
        <v>42</v>
      </c>
      <c r="V469" s="273">
        <v>0.43</v>
      </c>
      <c r="W469" s="273">
        <f>V469*K469</f>
        <v>16.77</v>
      </c>
      <c r="X469" s="273">
        <v>0</v>
      </c>
      <c r="Y469" s="273">
        <f>X469*K469</f>
        <v>0</v>
      </c>
      <c r="Z469" s="273">
        <v>0</v>
      </c>
      <c r="AA469" s="274">
        <f>Z469*K469</f>
        <v>0</v>
      </c>
      <c r="AR469" s="150" t="s">
        <v>232</v>
      </c>
      <c r="AT469" s="150" t="s">
        <v>148</v>
      </c>
      <c r="AU469" s="150" t="s">
        <v>86</v>
      </c>
      <c r="AY469" s="150" t="s">
        <v>147</v>
      </c>
      <c r="BE469" s="275">
        <f>IF(U469="základní",N469,0)</f>
        <v>0</v>
      </c>
      <c r="BF469" s="275">
        <f>IF(U469="snížená",N469,0)</f>
        <v>0</v>
      </c>
      <c r="BG469" s="275">
        <f>IF(U469="zákl. přenesená",N469,0)</f>
        <v>0</v>
      </c>
      <c r="BH469" s="275">
        <f>IF(U469="sníž. přenesená",N469,0)</f>
        <v>0</v>
      </c>
      <c r="BI469" s="275">
        <f>IF(U469="nulová",N469,0)</f>
        <v>0</v>
      </c>
      <c r="BJ469" s="150" t="s">
        <v>33</v>
      </c>
      <c r="BK469" s="275">
        <f>ROUND(L469*K469,2)</f>
        <v>0</v>
      </c>
      <c r="BL469" s="150" t="s">
        <v>232</v>
      </c>
      <c r="BM469" s="150" t="s">
        <v>1567</v>
      </c>
    </row>
    <row r="470" spans="2:65" s="162" customFormat="1" ht="31.5" customHeight="1" x14ac:dyDescent="0.3">
      <c r="B470" s="163"/>
      <c r="C470" s="264" t="s">
        <v>723</v>
      </c>
      <c r="D470" s="264" t="s">
        <v>148</v>
      </c>
      <c r="E470" s="265" t="s">
        <v>945</v>
      </c>
      <c r="F470" s="266" t="s">
        <v>946</v>
      </c>
      <c r="G470" s="267"/>
      <c r="H470" s="267"/>
      <c r="I470" s="267"/>
      <c r="J470" s="268" t="s">
        <v>271</v>
      </c>
      <c r="K470" s="269">
        <v>9</v>
      </c>
      <c r="L470" s="339"/>
      <c r="M470" s="340"/>
      <c r="N470" s="270">
        <f>ROUND(L470*K470,2)</f>
        <v>0</v>
      </c>
      <c r="O470" s="267"/>
      <c r="P470" s="267"/>
      <c r="Q470" s="267"/>
      <c r="R470" s="168"/>
      <c r="T470" s="271" t="s">
        <v>3</v>
      </c>
      <c r="U470" s="272" t="s">
        <v>42</v>
      </c>
      <c r="V470" s="273">
        <v>0.26500000000000001</v>
      </c>
      <c r="W470" s="273">
        <f>V470*K470</f>
        <v>2.3850000000000002</v>
      </c>
      <c r="X470" s="273">
        <v>2.8600000000000001E-3</v>
      </c>
      <c r="Y470" s="273">
        <f>X470*K470</f>
        <v>2.5740000000000002E-2</v>
      </c>
      <c r="Z470" s="273">
        <v>0</v>
      </c>
      <c r="AA470" s="274">
        <f>Z470*K470</f>
        <v>0</v>
      </c>
      <c r="AR470" s="150" t="s">
        <v>232</v>
      </c>
      <c r="AT470" s="150" t="s">
        <v>148</v>
      </c>
      <c r="AU470" s="150" t="s">
        <v>86</v>
      </c>
      <c r="AY470" s="150" t="s">
        <v>147</v>
      </c>
      <c r="BE470" s="275">
        <f>IF(U470="základní",N470,0)</f>
        <v>0</v>
      </c>
      <c r="BF470" s="275">
        <f>IF(U470="snížená",N470,0)</f>
        <v>0</v>
      </c>
      <c r="BG470" s="275">
        <f>IF(U470="zákl. přenesená",N470,0)</f>
        <v>0</v>
      </c>
      <c r="BH470" s="275">
        <f>IF(U470="sníž. přenesená",N470,0)</f>
        <v>0</v>
      </c>
      <c r="BI470" s="275">
        <f>IF(U470="nulová",N470,0)</f>
        <v>0</v>
      </c>
      <c r="BJ470" s="150" t="s">
        <v>33</v>
      </c>
      <c r="BK470" s="275">
        <f>ROUND(L470*K470,2)</f>
        <v>0</v>
      </c>
      <c r="BL470" s="150" t="s">
        <v>232</v>
      </c>
      <c r="BM470" s="150" t="s">
        <v>1568</v>
      </c>
    </row>
    <row r="471" spans="2:65" s="294" customFormat="1" ht="22.5" customHeight="1" x14ac:dyDescent="0.3">
      <c r="B471" s="287"/>
      <c r="C471" s="288"/>
      <c r="D471" s="288"/>
      <c r="E471" s="289" t="s">
        <v>3</v>
      </c>
      <c r="F471" s="321" t="s">
        <v>1569</v>
      </c>
      <c r="G471" s="291"/>
      <c r="H471" s="291"/>
      <c r="I471" s="291"/>
      <c r="J471" s="288"/>
      <c r="K471" s="292">
        <v>9</v>
      </c>
      <c r="L471" s="288"/>
      <c r="M471" s="288"/>
      <c r="N471" s="288"/>
      <c r="O471" s="288"/>
      <c r="P471" s="288"/>
      <c r="Q471" s="288"/>
      <c r="R471" s="293"/>
      <c r="T471" s="295"/>
      <c r="U471" s="288"/>
      <c r="V471" s="288"/>
      <c r="W471" s="288"/>
      <c r="X471" s="288"/>
      <c r="Y471" s="288"/>
      <c r="Z471" s="288"/>
      <c r="AA471" s="296"/>
      <c r="AT471" s="297" t="s">
        <v>155</v>
      </c>
      <c r="AU471" s="297" t="s">
        <v>86</v>
      </c>
      <c r="AV471" s="294" t="s">
        <v>86</v>
      </c>
      <c r="AW471" s="294" t="s">
        <v>32</v>
      </c>
      <c r="AX471" s="294" t="s">
        <v>33</v>
      </c>
      <c r="AY471" s="297" t="s">
        <v>147</v>
      </c>
    </row>
    <row r="472" spans="2:65" s="162" customFormat="1" ht="31.5" customHeight="1" x14ac:dyDescent="0.3">
      <c r="B472" s="163"/>
      <c r="C472" s="264" t="s">
        <v>728</v>
      </c>
      <c r="D472" s="264" t="s">
        <v>148</v>
      </c>
      <c r="E472" s="265" t="s">
        <v>1570</v>
      </c>
      <c r="F472" s="266" t="s">
        <v>1571</v>
      </c>
      <c r="G472" s="267"/>
      <c r="H472" s="267"/>
      <c r="I472" s="267"/>
      <c r="J472" s="268" t="s">
        <v>586</v>
      </c>
      <c r="K472" s="269">
        <v>1</v>
      </c>
      <c r="L472" s="339"/>
      <c r="M472" s="340"/>
      <c r="N472" s="270">
        <f>ROUND(L472*K472,2)</f>
        <v>0</v>
      </c>
      <c r="O472" s="267"/>
      <c r="P472" s="267"/>
      <c r="Q472" s="267"/>
      <c r="R472" s="168"/>
      <c r="T472" s="271" t="s">
        <v>3</v>
      </c>
      <c r="U472" s="272" t="s">
        <v>42</v>
      </c>
      <c r="V472" s="273">
        <v>0.11</v>
      </c>
      <c r="W472" s="273">
        <f>V472*K472</f>
        <v>0.11</v>
      </c>
      <c r="X472" s="273">
        <v>6.7000000000000002E-4</v>
      </c>
      <c r="Y472" s="273">
        <f>X472*K472</f>
        <v>6.7000000000000002E-4</v>
      </c>
      <c r="Z472" s="273">
        <v>0</v>
      </c>
      <c r="AA472" s="274">
        <f>Z472*K472</f>
        <v>0</v>
      </c>
      <c r="AR472" s="150" t="s">
        <v>232</v>
      </c>
      <c r="AT472" s="150" t="s">
        <v>148</v>
      </c>
      <c r="AU472" s="150" t="s">
        <v>86</v>
      </c>
      <c r="AY472" s="150" t="s">
        <v>147</v>
      </c>
      <c r="BE472" s="275">
        <f>IF(U472="základní",N472,0)</f>
        <v>0</v>
      </c>
      <c r="BF472" s="275">
        <f>IF(U472="snížená",N472,0)</f>
        <v>0</v>
      </c>
      <c r="BG472" s="275">
        <f>IF(U472="zákl. přenesená",N472,0)</f>
        <v>0</v>
      </c>
      <c r="BH472" s="275">
        <f>IF(U472="sníž. přenesená",N472,0)</f>
        <v>0</v>
      </c>
      <c r="BI472" s="275">
        <f>IF(U472="nulová",N472,0)</f>
        <v>0</v>
      </c>
      <c r="BJ472" s="150" t="s">
        <v>33</v>
      </c>
      <c r="BK472" s="275">
        <f>ROUND(L472*K472,2)</f>
        <v>0</v>
      </c>
      <c r="BL472" s="150" t="s">
        <v>232</v>
      </c>
      <c r="BM472" s="150" t="s">
        <v>1572</v>
      </c>
    </row>
    <row r="473" spans="2:65" s="162" customFormat="1" ht="31.5" customHeight="1" x14ac:dyDescent="0.3">
      <c r="B473" s="163"/>
      <c r="C473" s="264" t="s">
        <v>733</v>
      </c>
      <c r="D473" s="264" t="s">
        <v>148</v>
      </c>
      <c r="E473" s="265" t="s">
        <v>949</v>
      </c>
      <c r="F473" s="266" t="s">
        <v>950</v>
      </c>
      <c r="G473" s="267"/>
      <c r="H473" s="267"/>
      <c r="I473" s="267"/>
      <c r="J473" s="268" t="s">
        <v>586</v>
      </c>
      <c r="K473" s="269">
        <v>1</v>
      </c>
      <c r="L473" s="339"/>
      <c r="M473" s="340"/>
      <c r="N473" s="270">
        <f>ROUND(L473*K473,2)</f>
        <v>0</v>
      </c>
      <c r="O473" s="267"/>
      <c r="P473" s="267"/>
      <c r="Q473" s="267"/>
      <c r="R473" s="168"/>
      <c r="T473" s="271" t="s">
        <v>3</v>
      </c>
      <c r="U473" s="272" t="s">
        <v>42</v>
      </c>
      <c r="V473" s="273">
        <v>0.4</v>
      </c>
      <c r="W473" s="273">
        <f>V473*K473</f>
        <v>0.4</v>
      </c>
      <c r="X473" s="273">
        <v>4.8000000000000001E-4</v>
      </c>
      <c r="Y473" s="273">
        <f>X473*K473</f>
        <v>4.8000000000000001E-4</v>
      </c>
      <c r="Z473" s="273">
        <v>0</v>
      </c>
      <c r="AA473" s="274">
        <f>Z473*K473</f>
        <v>0</v>
      </c>
      <c r="AR473" s="150" t="s">
        <v>232</v>
      </c>
      <c r="AT473" s="150" t="s">
        <v>148</v>
      </c>
      <c r="AU473" s="150" t="s">
        <v>86</v>
      </c>
      <c r="AY473" s="150" t="s">
        <v>147</v>
      </c>
      <c r="BE473" s="275">
        <f>IF(U473="základní",N473,0)</f>
        <v>0</v>
      </c>
      <c r="BF473" s="275">
        <f>IF(U473="snížená",N473,0)</f>
        <v>0</v>
      </c>
      <c r="BG473" s="275">
        <f>IF(U473="zákl. přenesená",N473,0)</f>
        <v>0</v>
      </c>
      <c r="BH473" s="275">
        <f>IF(U473="sníž. přenesená",N473,0)</f>
        <v>0</v>
      </c>
      <c r="BI473" s="275">
        <f>IF(U473="nulová",N473,0)</f>
        <v>0</v>
      </c>
      <c r="BJ473" s="150" t="s">
        <v>33</v>
      </c>
      <c r="BK473" s="275">
        <f>ROUND(L473*K473,2)</f>
        <v>0</v>
      </c>
      <c r="BL473" s="150" t="s">
        <v>232</v>
      </c>
      <c r="BM473" s="150" t="s">
        <v>1573</v>
      </c>
    </row>
    <row r="474" spans="2:65" s="162" customFormat="1" ht="31.5" customHeight="1" x14ac:dyDescent="0.3">
      <c r="B474" s="163"/>
      <c r="C474" s="264" t="s">
        <v>739</v>
      </c>
      <c r="D474" s="264" t="s">
        <v>148</v>
      </c>
      <c r="E474" s="265" t="s">
        <v>953</v>
      </c>
      <c r="F474" s="266" t="s">
        <v>954</v>
      </c>
      <c r="G474" s="267"/>
      <c r="H474" s="267"/>
      <c r="I474" s="267"/>
      <c r="J474" s="268" t="s">
        <v>271</v>
      </c>
      <c r="K474" s="269">
        <v>3.5</v>
      </c>
      <c r="L474" s="339"/>
      <c r="M474" s="340"/>
      <c r="N474" s="270">
        <f>ROUND(L474*K474,2)</f>
        <v>0</v>
      </c>
      <c r="O474" s="267"/>
      <c r="P474" s="267"/>
      <c r="Q474" s="267"/>
      <c r="R474" s="168"/>
      <c r="T474" s="271" t="s">
        <v>3</v>
      </c>
      <c r="U474" s="272" t="s">
        <v>42</v>
      </c>
      <c r="V474" s="273">
        <v>0.33400000000000002</v>
      </c>
      <c r="W474" s="273">
        <f>V474*K474</f>
        <v>1.169</v>
      </c>
      <c r="X474" s="273">
        <v>2.3600000000000001E-3</v>
      </c>
      <c r="Y474" s="273">
        <f>X474*K474</f>
        <v>8.26E-3</v>
      </c>
      <c r="Z474" s="273">
        <v>0</v>
      </c>
      <c r="AA474" s="274">
        <f>Z474*K474</f>
        <v>0</v>
      </c>
      <c r="AR474" s="150" t="s">
        <v>232</v>
      </c>
      <c r="AT474" s="150" t="s">
        <v>148</v>
      </c>
      <c r="AU474" s="150" t="s">
        <v>86</v>
      </c>
      <c r="AY474" s="150" t="s">
        <v>147</v>
      </c>
      <c r="BE474" s="275">
        <f>IF(U474="základní",N474,0)</f>
        <v>0</v>
      </c>
      <c r="BF474" s="275">
        <f>IF(U474="snížená",N474,0)</f>
        <v>0</v>
      </c>
      <c r="BG474" s="275">
        <f>IF(U474="zákl. přenesená",N474,0)</f>
        <v>0</v>
      </c>
      <c r="BH474" s="275">
        <f>IF(U474="sníž. přenesená",N474,0)</f>
        <v>0</v>
      </c>
      <c r="BI474" s="275">
        <f>IF(U474="nulová",N474,0)</f>
        <v>0</v>
      </c>
      <c r="BJ474" s="150" t="s">
        <v>33</v>
      </c>
      <c r="BK474" s="275">
        <f>ROUND(L474*K474,2)</f>
        <v>0</v>
      </c>
      <c r="BL474" s="150" t="s">
        <v>232</v>
      </c>
      <c r="BM474" s="150" t="s">
        <v>1574</v>
      </c>
    </row>
    <row r="475" spans="2:65" s="294" customFormat="1" ht="22.5" customHeight="1" x14ac:dyDescent="0.3">
      <c r="B475" s="287"/>
      <c r="C475" s="288"/>
      <c r="D475" s="288"/>
      <c r="E475" s="289" t="s">
        <v>3</v>
      </c>
      <c r="F475" s="321" t="s">
        <v>1575</v>
      </c>
      <c r="G475" s="291"/>
      <c r="H475" s="291"/>
      <c r="I475" s="291"/>
      <c r="J475" s="288"/>
      <c r="K475" s="292">
        <v>3.5</v>
      </c>
      <c r="L475" s="288"/>
      <c r="M475" s="288"/>
      <c r="N475" s="288"/>
      <c r="O475" s="288"/>
      <c r="P475" s="288"/>
      <c r="Q475" s="288"/>
      <c r="R475" s="293"/>
      <c r="T475" s="295"/>
      <c r="U475" s="288"/>
      <c r="V475" s="288"/>
      <c r="W475" s="288"/>
      <c r="X475" s="288"/>
      <c r="Y475" s="288"/>
      <c r="Z475" s="288"/>
      <c r="AA475" s="296"/>
      <c r="AT475" s="297" t="s">
        <v>155</v>
      </c>
      <c r="AU475" s="297" t="s">
        <v>86</v>
      </c>
      <c r="AV475" s="294" t="s">
        <v>86</v>
      </c>
      <c r="AW475" s="294" t="s">
        <v>32</v>
      </c>
      <c r="AX475" s="294" t="s">
        <v>33</v>
      </c>
      <c r="AY475" s="297" t="s">
        <v>147</v>
      </c>
    </row>
    <row r="476" spans="2:65" s="162" customFormat="1" ht="31.5" customHeight="1" x14ac:dyDescent="0.3">
      <c r="B476" s="163"/>
      <c r="C476" s="264" t="s">
        <v>746</v>
      </c>
      <c r="D476" s="264" t="s">
        <v>148</v>
      </c>
      <c r="E476" s="265" t="s">
        <v>957</v>
      </c>
      <c r="F476" s="266" t="s">
        <v>958</v>
      </c>
      <c r="G476" s="267"/>
      <c r="H476" s="267"/>
      <c r="I476" s="267"/>
      <c r="J476" s="268" t="s">
        <v>771</v>
      </c>
      <c r="K476" s="269">
        <v>2.1960000000000002</v>
      </c>
      <c r="L476" s="339"/>
      <c r="M476" s="340"/>
      <c r="N476" s="270">
        <f>ROUND(L476*K476,2)</f>
        <v>0</v>
      </c>
      <c r="O476" s="267"/>
      <c r="P476" s="267"/>
      <c r="Q476" s="267"/>
      <c r="R476" s="168"/>
      <c r="T476" s="271" t="s">
        <v>3</v>
      </c>
      <c r="U476" s="272" t="s">
        <v>42</v>
      </c>
      <c r="V476" s="273">
        <v>4.9470000000000001</v>
      </c>
      <c r="W476" s="273">
        <f>V476*K476</f>
        <v>10.863612000000002</v>
      </c>
      <c r="X476" s="273">
        <v>0</v>
      </c>
      <c r="Y476" s="273">
        <f>X476*K476</f>
        <v>0</v>
      </c>
      <c r="Z476" s="273">
        <v>0</v>
      </c>
      <c r="AA476" s="274">
        <f>Z476*K476</f>
        <v>0</v>
      </c>
      <c r="AR476" s="150" t="s">
        <v>232</v>
      </c>
      <c r="AT476" s="150" t="s">
        <v>148</v>
      </c>
      <c r="AU476" s="150" t="s">
        <v>86</v>
      </c>
      <c r="AY476" s="150" t="s">
        <v>147</v>
      </c>
      <c r="BE476" s="275">
        <f>IF(U476="základní",N476,0)</f>
        <v>0</v>
      </c>
      <c r="BF476" s="275">
        <f>IF(U476="snížená",N476,0)</f>
        <v>0</v>
      </c>
      <c r="BG476" s="275">
        <f>IF(U476="zákl. přenesená",N476,0)</f>
        <v>0</v>
      </c>
      <c r="BH476" s="275">
        <f>IF(U476="sníž. přenesená",N476,0)</f>
        <v>0</v>
      </c>
      <c r="BI476" s="275">
        <f>IF(U476="nulová",N476,0)</f>
        <v>0</v>
      </c>
      <c r="BJ476" s="150" t="s">
        <v>33</v>
      </c>
      <c r="BK476" s="275">
        <f>ROUND(L476*K476,2)</f>
        <v>0</v>
      </c>
      <c r="BL476" s="150" t="s">
        <v>232</v>
      </c>
      <c r="BM476" s="150" t="s">
        <v>1576</v>
      </c>
    </row>
    <row r="477" spans="2:65" s="162" customFormat="1" ht="31.5" customHeight="1" x14ac:dyDescent="0.3">
      <c r="B477" s="163"/>
      <c r="C477" s="264" t="s">
        <v>751</v>
      </c>
      <c r="D477" s="264" t="s">
        <v>148</v>
      </c>
      <c r="E477" s="265" t="s">
        <v>961</v>
      </c>
      <c r="F477" s="266" t="s">
        <v>962</v>
      </c>
      <c r="G477" s="267"/>
      <c r="H477" s="267"/>
      <c r="I477" s="267"/>
      <c r="J477" s="268" t="s">
        <v>771</v>
      </c>
      <c r="K477" s="269">
        <v>2.1960000000000002</v>
      </c>
      <c r="L477" s="339"/>
      <c r="M477" s="340"/>
      <c r="N477" s="270">
        <f>ROUND(L477*K477,2)</f>
        <v>0</v>
      </c>
      <c r="O477" s="267"/>
      <c r="P477" s="267"/>
      <c r="Q477" s="267"/>
      <c r="R477" s="168"/>
      <c r="T477" s="271" t="s">
        <v>3</v>
      </c>
      <c r="U477" s="272" t="s">
        <v>42</v>
      </c>
      <c r="V477" s="273">
        <v>1.7330000000000001</v>
      </c>
      <c r="W477" s="273">
        <f>V477*K477</f>
        <v>3.8056680000000007</v>
      </c>
      <c r="X477" s="273">
        <v>0</v>
      </c>
      <c r="Y477" s="273">
        <f>X477*K477</f>
        <v>0</v>
      </c>
      <c r="Z477" s="273">
        <v>0</v>
      </c>
      <c r="AA477" s="274">
        <f>Z477*K477</f>
        <v>0</v>
      </c>
      <c r="AR477" s="150" t="s">
        <v>232</v>
      </c>
      <c r="AT477" s="150" t="s">
        <v>148</v>
      </c>
      <c r="AU477" s="150" t="s">
        <v>86</v>
      </c>
      <c r="AY477" s="150" t="s">
        <v>147</v>
      </c>
      <c r="BE477" s="275">
        <f>IF(U477="základní",N477,0)</f>
        <v>0</v>
      </c>
      <c r="BF477" s="275">
        <f>IF(U477="snížená",N477,0)</f>
        <v>0</v>
      </c>
      <c r="BG477" s="275">
        <f>IF(U477="zákl. přenesená",N477,0)</f>
        <v>0</v>
      </c>
      <c r="BH477" s="275">
        <f>IF(U477="sníž. přenesená",N477,0)</f>
        <v>0</v>
      </c>
      <c r="BI477" s="275">
        <f>IF(U477="nulová",N477,0)</f>
        <v>0</v>
      </c>
      <c r="BJ477" s="150" t="s">
        <v>33</v>
      </c>
      <c r="BK477" s="275">
        <f>ROUND(L477*K477,2)</f>
        <v>0</v>
      </c>
      <c r="BL477" s="150" t="s">
        <v>232</v>
      </c>
      <c r="BM477" s="150" t="s">
        <v>1577</v>
      </c>
    </row>
    <row r="478" spans="2:65" s="254" customFormat="1" ht="29.85" customHeight="1" x14ac:dyDescent="0.3">
      <c r="B478" s="249"/>
      <c r="C478" s="250"/>
      <c r="D478" s="261" t="s">
        <v>126</v>
      </c>
      <c r="E478" s="261"/>
      <c r="F478" s="261"/>
      <c r="G478" s="261"/>
      <c r="H478" s="261"/>
      <c r="I478" s="261"/>
      <c r="J478" s="261"/>
      <c r="K478" s="261"/>
      <c r="L478" s="261"/>
      <c r="M478" s="261"/>
      <c r="N478" s="332">
        <f>BK478</f>
        <v>0</v>
      </c>
      <c r="O478" s="333"/>
      <c r="P478" s="333"/>
      <c r="Q478" s="333"/>
      <c r="R478" s="253"/>
      <c r="T478" s="255"/>
      <c r="U478" s="250"/>
      <c r="V478" s="250"/>
      <c r="W478" s="256">
        <f>SUM(W479:W494)</f>
        <v>88.961646999999999</v>
      </c>
      <c r="X478" s="250"/>
      <c r="Y478" s="256">
        <f>SUM(Y479:Y494)</f>
        <v>1.951632</v>
      </c>
      <c r="Z478" s="250"/>
      <c r="AA478" s="257">
        <f>SUM(AA479:AA494)</f>
        <v>0</v>
      </c>
      <c r="AR478" s="258" t="s">
        <v>86</v>
      </c>
      <c r="AT478" s="259" t="s">
        <v>76</v>
      </c>
      <c r="AU478" s="259" t="s">
        <v>33</v>
      </c>
      <c r="AY478" s="258" t="s">
        <v>147</v>
      </c>
      <c r="BK478" s="260">
        <f>SUM(BK479:BK494)</f>
        <v>0</v>
      </c>
    </row>
    <row r="479" spans="2:65" s="162" customFormat="1" ht="31.5" customHeight="1" x14ac:dyDescent="0.3">
      <c r="B479" s="163"/>
      <c r="C479" s="264" t="s">
        <v>479</v>
      </c>
      <c r="D479" s="264" t="s">
        <v>148</v>
      </c>
      <c r="E479" s="265" t="s">
        <v>1578</v>
      </c>
      <c r="F479" s="266" t="s">
        <v>1579</v>
      </c>
      <c r="G479" s="267"/>
      <c r="H479" s="267"/>
      <c r="I479" s="267"/>
      <c r="J479" s="268" t="s">
        <v>151</v>
      </c>
      <c r="K479" s="269">
        <v>180.70699999999999</v>
      </c>
      <c r="L479" s="339"/>
      <c r="M479" s="340"/>
      <c r="N479" s="270">
        <f>ROUND(L479*K479,2)</f>
        <v>0</v>
      </c>
      <c r="O479" s="267"/>
      <c r="P479" s="267"/>
      <c r="Q479" s="267"/>
      <c r="R479" s="168"/>
      <c r="T479" s="271" t="s">
        <v>3</v>
      </c>
      <c r="U479" s="272" t="s">
        <v>42</v>
      </c>
      <c r="V479" s="273">
        <v>0.45300000000000001</v>
      </c>
      <c r="W479" s="273">
        <f>V479*K479</f>
        <v>81.860270999999997</v>
      </c>
      <c r="X479" s="273">
        <v>0</v>
      </c>
      <c r="Y479" s="273">
        <f>X479*K479</f>
        <v>0</v>
      </c>
      <c r="Z479" s="273">
        <v>0</v>
      </c>
      <c r="AA479" s="274">
        <f>Z479*K479</f>
        <v>0</v>
      </c>
      <c r="AR479" s="150" t="s">
        <v>232</v>
      </c>
      <c r="AT479" s="150" t="s">
        <v>148</v>
      </c>
      <c r="AU479" s="150" t="s">
        <v>86</v>
      </c>
      <c r="AY479" s="150" t="s">
        <v>147</v>
      </c>
      <c r="BE479" s="275">
        <f>IF(U479="základní",N479,0)</f>
        <v>0</v>
      </c>
      <c r="BF479" s="275">
        <f>IF(U479="snížená",N479,0)</f>
        <v>0</v>
      </c>
      <c r="BG479" s="275">
        <f>IF(U479="zákl. přenesená",N479,0)</f>
        <v>0</v>
      </c>
      <c r="BH479" s="275">
        <f>IF(U479="sníž. přenesená",N479,0)</f>
        <v>0</v>
      </c>
      <c r="BI479" s="275">
        <f>IF(U479="nulová",N479,0)</f>
        <v>0</v>
      </c>
      <c r="BJ479" s="150" t="s">
        <v>33</v>
      </c>
      <c r="BK479" s="275">
        <f>ROUND(L479*K479,2)</f>
        <v>0</v>
      </c>
      <c r="BL479" s="150" t="s">
        <v>232</v>
      </c>
      <c r="BM479" s="150" t="s">
        <v>1580</v>
      </c>
    </row>
    <row r="480" spans="2:65" s="283" customFormat="1" ht="31.5" customHeight="1" x14ac:dyDescent="0.3">
      <c r="B480" s="276"/>
      <c r="C480" s="277"/>
      <c r="D480" s="277"/>
      <c r="E480" s="278" t="s">
        <v>3</v>
      </c>
      <c r="F480" s="279" t="s">
        <v>1581</v>
      </c>
      <c r="G480" s="280"/>
      <c r="H480" s="280"/>
      <c r="I480" s="280"/>
      <c r="J480" s="277"/>
      <c r="K480" s="281" t="s">
        <v>3</v>
      </c>
      <c r="L480" s="277"/>
      <c r="M480" s="277"/>
      <c r="N480" s="277"/>
      <c r="O480" s="277"/>
      <c r="P480" s="277"/>
      <c r="Q480" s="277"/>
      <c r="R480" s="282"/>
      <c r="T480" s="284"/>
      <c r="U480" s="277"/>
      <c r="V480" s="277"/>
      <c r="W480" s="277"/>
      <c r="X480" s="277"/>
      <c r="Y480" s="277"/>
      <c r="Z480" s="277"/>
      <c r="AA480" s="285"/>
      <c r="AT480" s="286" t="s">
        <v>155</v>
      </c>
      <c r="AU480" s="286" t="s">
        <v>86</v>
      </c>
      <c r="AV480" s="283" t="s">
        <v>33</v>
      </c>
      <c r="AW480" s="283" t="s">
        <v>32</v>
      </c>
      <c r="AX480" s="283" t="s">
        <v>77</v>
      </c>
      <c r="AY480" s="286" t="s">
        <v>147</v>
      </c>
    </row>
    <row r="481" spans="2:65" s="294" customFormat="1" ht="22.5" customHeight="1" x14ac:dyDescent="0.3">
      <c r="B481" s="287"/>
      <c r="C481" s="288"/>
      <c r="D481" s="288"/>
      <c r="E481" s="289" t="s">
        <v>3</v>
      </c>
      <c r="F481" s="290" t="s">
        <v>1582</v>
      </c>
      <c r="G481" s="291"/>
      <c r="H481" s="291"/>
      <c r="I481" s="291"/>
      <c r="J481" s="288"/>
      <c r="K481" s="292">
        <v>20.079000000000001</v>
      </c>
      <c r="L481" s="288"/>
      <c r="M481" s="288"/>
      <c r="N481" s="288"/>
      <c r="O481" s="288"/>
      <c r="P481" s="288"/>
      <c r="Q481" s="288"/>
      <c r="R481" s="293"/>
      <c r="T481" s="295"/>
      <c r="U481" s="288"/>
      <c r="V481" s="288"/>
      <c r="W481" s="288"/>
      <c r="X481" s="288"/>
      <c r="Y481" s="288"/>
      <c r="Z481" s="288"/>
      <c r="AA481" s="296"/>
      <c r="AT481" s="297" t="s">
        <v>155</v>
      </c>
      <c r="AU481" s="297" t="s">
        <v>86</v>
      </c>
      <c r="AV481" s="294" t="s">
        <v>86</v>
      </c>
      <c r="AW481" s="294" t="s">
        <v>32</v>
      </c>
      <c r="AX481" s="294" t="s">
        <v>77</v>
      </c>
      <c r="AY481" s="297" t="s">
        <v>147</v>
      </c>
    </row>
    <row r="482" spans="2:65" s="294" customFormat="1" ht="22.5" customHeight="1" x14ac:dyDescent="0.3">
      <c r="B482" s="287"/>
      <c r="C482" s="288"/>
      <c r="D482" s="288"/>
      <c r="E482" s="289" t="s">
        <v>3</v>
      </c>
      <c r="F482" s="290" t="s">
        <v>1583</v>
      </c>
      <c r="G482" s="291"/>
      <c r="H482" s="291"/>
      <c r="I482" s="291"/>
      <c r="J482" s="288"/>
      <c r="K482" s="292">
        <v>8.9440000000000008</v>
      </c>
      <c r="L482" s="288"/>
      <c r="M482" s="288"/>
      <c r="N482" s="288"/>
      <c r="O482" s="288"/>
      <c r="P482" s="288"/>
      <c r="Q482" s="288"/>
      <c r="R482" s="293"/>
      <c r="T482" s="295"/>
      <c r="U482" s="288"/>
      <c r="V482" s="288"/>
      <c r="W482" s="288"/>
      <c r="X482" s="288"/>
      <c r="Y482" s="288"/>
      <c r="Z482" s="288"/>
      <c r="AA482" s="296"/>
      <c r="AT482" s="297" t="s">
        <v>155</v>
      </c>
      <c r="AU482" s="297" t="s">
        <v>86</v>
      </c>
      <c r="AV482" s="294" t="s">
        <v>86</v>
      </c>
      <c r="AW482" s="294" t="s">
        <v>32</v>
      </c>
      <c r="AX482" s="294" t="s">
        <v>77</v>
      </c>
      <c r="AY482" s="297" t="s">
        <v>147</v>
      </c>
    </row>
    <row r="483" spans="2:65" s="294" customFormat="1" ht="22.5" customHeight="1" x14ac:dyDescent="0.3">
      <c r="B483" s="287"/>
      <c r="C483" s="288"/>
      <c r="D483" s="288"/>
      <c r="E483" s="289" t="s">
        <v>3</v>
      </c>
      <c r="F483" s="290" t="s">
        <v>1584</v>
      </c>
      <c r="G483" s="291"/>
      <c r="H483" s="291"/>
      <c r="I483" s="291"/>
      <c r="J483" s="288"/>
      <c r="K483" s="292">
        <v>17.315999999999999</v>
      </c>
      <c r="L483" s="288"/>
      <c r="M483" s="288"/>
      <c r="N483" s="288"/>
      <c r="O483" s="288"/>
      <c r="P483" s="288"/>
      <c r="Q483" s="288"/>
      <c r="R483" s="293"/>
      <c r="T483" s="295"/>
      <c r="U483" s="288"/>
      <c r="V483" s="288"/>
      <c r="W483" s="288"/>
      <c r="X483" s="288"/>
      <c r="Y483" s="288"/>
      <c r="Z483" s="288"/>
      <c r="AA483" s="296"/>
      <c r="AT483" s="297" t="s">
        <v>155</v>
      </c>
      <c r="AU483" s="297" t="s">
        <v>86</v>
      </c>
      <c r="AV483" s="294" t="s">
        <v>86</v>
      </c>
      <c r="AW483" s="294" t="s">
        <v>32</v>
      </c>
      <c r="AX483" s="294" t="s">
        <v>77</v>
      </c>
      <c r="AY483" s="297" t="s">
        <v>147</v>
      </c>
    </row>
    <row r="484" spans="2:65" s="294" customFormat="1" ht="22.5" customHeight="1" x14ac:dyDescent="0.3">
      <c r="B484" s="287"/>
      <c r="C484" s="288"/>
      <c r="D484" s="288"/>
      <c r="E484" s="289" t="s">
        <v>3</v>
      </c>
      <c r="F484" s="290" t="s">
        <v>1585</v>
      </c>
      <c r="G484" s="291"/>
      <c r="H484" s="291"/>
      <c r="I484" s="291"/>
      <c r="J484" s="288"/>
      <c r="K484" s="292">
        <v>37.386000000000003</v>
      </c>
      <c r="L484" s="288"/>
      <c r="M484" s="288"/>
      <c r="N484" s="288"/>
      <c r="O484" s="288"/>
      <c r="P484" s="288"/>
      <c r="Q484" s="288"/>
      <c r="R484" s="293"/>
      <c r="T484" s="295"/>
      <c r="U484" s="288"/>
      <c r="V484" s="288"/>
      <c r="W484" s="288"/>
      <c r="X484" s="288"/>
      <c r="Y484" s="288"/>
      <c r="Z484" s="288"/>
      <c r="AA484" s="296"/>
      <c r="AT484" s="297" t="s">
        <v>155</v>
      </c>
      <c r="AU484" s="297" t="s">
        <v>86</v>
      </c>
      <c r="AV484" s="294" t="s">
        <v>86</v>
      </c>
      <c r="AW484" s="294" t="s">
        <v>32</v>
      </c>
      <c r="AX484" s="294" t="s">
        <v>77</v>
      </c>
      <c r="AY484" s="297" t="s">
        <v>147</v>
      </c>
    </row>
    <row r="485" spans="2:65" s="294" customFormat="1" ht="22.5" customHeight="1" x14ac:dyDescent="0.3">
      <c r="B485" s="287"/>
      <c r="C485" s="288"/>
      <c r="D485" s="288"/>
      <c r="E485" s="289" t="s">
        <v>3</v>
      </c>
      <c r="F485" s="290" t="s">
        <v>1586</v>
      </c>
      <c r="G485" s="291"/>
      <c r="H485" s="291"/>
      <c r="I485" s="291"/>
      <c r="J485" s="288"/>
      <c r="K485" s="292">
        <v>24.231999999999999</v>
      </c>
      <c r="L485" s="288"/>
      <c r="M485" s="288"/>
      <c r="N485" s="288"/>
      <c r="O485" s="288"/>
      <c r="P485" s="288"/>
      <c r="Q485" s="288"/>
      <c r="R485" s="293"/>
      <c r="T485" s="295"/>
      <c r="U485" s="288"/>
      <c r="V485" s="288"/>
      <c r="W485" s="288"/>
      <c r="X485" s="288"/>
      <c r="Y485" s="288"/>
      <c r="Z485" s="288"/>
      <c r="AA485" s="296"/>
      <c r="AT485" s="297" t="s">
        <v>155</v>
      </c>
      <c r="AU485" s="297" t="s">
        <v>86</v>
      </c>
      <c r="AV485" s="294" t="s">
        <v>86</v>
      </c>
      <c r="AW485" s="294" t="s">
        <v>32</v>
      </c>
      <c r="AX485" s="294" t="s">
        <v>77</v>
      </c>
      <c r="AY485" s="297" t="s">
        <v>147</v>
      </c>
    </row>
    <row r="486" spans="2:65" s="294" customFormat="1" ht="22.5" customHeight="1" x14ac:dyDescent="0.3">
      <c r="B486" s="287"/>
      <c r="C486" s="288"/>
      <c r="D486" s="288"/>
      <c r="E486" s="289" t="s">
        <v>3</v>
      </c>
      <c r="F486" s="290" t="s">
        <v>1587</v>
      </c>
      <c r="G486" s="291"/>
      <c r="H486" s="291"/>
      <c r="I486" s="291"/>
      <c r="J486" s="288"/>
      <c r="K486" s="292">
        <v>26.422000000000001</v>
      </c>
      <c r="L486" s="288"/>
      <c r="M486" s="288"/>
      <c r="N486" s="288"/>
      <c r="O486" s="288"/>
      <c r="P486" s="288"/>
      <c r="Q486" s="288"/>
      <c r="R486" s="293"/>
      <c r="T486" s="295"/>
      <c r="U486" s="288"/>
      <c r="V486" s="288"/>
      <c r="W486" s="288"/>
      <c r="X486" s="288"/>
      <c r="Y486" s="288"/>
      <c r="Z486" s="288"/>
      <c r="AA486" s="296"/>
      <c r="AT486" s="297" t="s">
        <v>155</v>
      </c>
      <c r="AU486" s="297" t="s">
        <v>86</v>
      </c>
      <c r="AV486" s="294" t="s">
        <v>86</v>
      </c>
      <c r="AW486" s="294" t="s">
        <v>32</v>
      </c>
      <c r="AX486" s="294" t="s">
        <v>77</v>
      </c>
      <c r="AY486" s="297" t="s">
        <v>147</v>
      </c>
    </row>
    <row r="487" spans="2:65" s="294" customFormat="1" ht="22.5" customHeight="1" x14ac:dyDescent="0.3">
      <c r="B487" s="287"/>
      <c r="C487" s="288"/>
      <c r="D487" s="288"/>
      <c r="E487" s="289" t="s">
        <v>3</v>
      </c>
      <c r="F487" s="290" t="s">
        <v>1588</v>
      </c>
      <c r="G487" s="291"/>
      <c r="H487" s="291"/>
      <c r="I487" s="291"/>
      <c r="J487" s="288"/>
      <c r="K487" s="292">
        <v>11.138</v>
      </c>
      <c r="L487" s="288"/>
      <c r="M487" s="288"/>
      <c r="N487" s="288"/>
      <c r="O487" s="288"/>
      <c r="P487" s="288"/>
      <c r="Q487" s="288"/>
      <c r="R487" s="293"/>
      <c r="T487" s="295"/>
      <c r="U487" s="288"/>
      <c r="V487" s="288"/>
      <c r="W487" s="288"/>
      <c r="X487" s="288"/>
      <c r="Y487" s="288"/>
      <c r="Z487" s="288"/>
      <c r="AA487" s="296"/>
      <c r="AT487" s="297" t="s">
        <v>155</v>
      </c>
      <c r="AU487" s="297" t="s">
        <v>86</v>
      </c>
      <c r="AV487" s="294" t="s">
        <v>86</v>
      </c>
      <c r="AW487" s="294" t="s">
        <v>32</v>
      </c>
      <c r="AX487" s="294" t="s">
        <v>77</v>
      </c>
      <c r="AY487" s="297" t="s">
        <v>147</v>
      </c>
    </row>
    <row r="488" spans="2:65" s="294" customFormat="1" ht="22.5" customHeight="1" x14ac:dyDescent="0.3">
      <c r="B488" s="287"/>
      <c r="C488" s="288"/>
      <c r="D488" s="288"/>
      <c r="E488" s="289" t="s">
        <v>3</v>
      </c>
      <c r="F488" s="290" t="s">
        <v>1589</v>
      </c>
      <c r="G488" s="291"/>
      <c r="H488" s="291"/>
      <c r="I488" s="291"/>
      <c r="J488" s="288"/>
      <c r="K488" s="292">
        <v>11.231999999999999</v>
      </c>
      <c r="L488" s="288"/>
      <c r="M488" s="288"/>
      <c r="N488" s="288"/>
      <c r="O488" s="288"/>
      <c r="P488" s="288"/>
      <c r="Q488" s="288"/>
      <c r="R488" s="293"/>
      <c r="T488" s="295"/>
      <c r="U488" s="288"/>
      <c r="V488" s="288"/>
      <c r="W488" s="288"/>
      <c r="X488" s="288"/>
      <c r="Y488" s="288"/>
      <c r="Z488" s="288"/>
      <c r="AA488" s="296"/>
      <c r="AT488" s="297" t="s">
        <v>155</v>
      </c>
      <c r="AU488" s="297" t="s">
        <v>86</v>
      </c>
      <c r="AV488" s="294" t="s">
        <v>86</v>
      </c>
      <c r="AW488" s="294" t="s">
        <v>32</v>
      </c>
      <c r="AX488" s="294" t="s">
        <v>77</v>
      </c>
      <c r="AY488" s="297" t="s">
        <v>147</v>
      </c>
    </row>
    <row r="489" spans="2:65" s="294" customFormat="1" ht="22.5" customHeight="1" x14ac:dyDescent="0.3">
      <c r="B489" s="287"/>
      <c r="C489" s="288"/>
      <c r="D489" s="288"/>
      <c r="E489" s="289" t="s">
        <v>3</v>
      </c>
      <c r="F489" s="290" t="s">
        <v>1590</v>
      </c>
      <c r="G489" s="291"/>
      <c r="H489" s="291"/>
      <c r="I489" s="291"/>
      <c r="J489" s="288"/>
      <c r="K489" s="292">
        <v>5.7060000000000004</v>
      </c>
      <c r="L489" s="288"/>
      <c r="M489" s="288"/>
      <c r="N489" s="288"/>
      <c r="O489" s="288"/>
      <c r="P489" s="288"/>
      <c r="Q489" s="288"/>
      <c r="R489" s="293"/>
      <c r="T489" s="295"/>
      <c r="U489" s="288"/>
      <c r="V489" s="288"/>
      <c r="W489" s="288"/>
      <c r="X489" s="288"/>
      <c r="Y489" s="288"/>
      <c r="Z489" s="288"/>
      <c r="AA489" s="296"/>
      <c r="AT489" s="297" t="s">
        <v>155</v>
      </c>
      <c r="AU489" s="297" t="s">
        <v>86</v>
      </c>
      <c r="AV489" s="294" t="s">
        <v>86</v>
      </c>
      <c r="AW489" s="294" t="s">
        <v>32</v>
      </c>
      <c r="AX489" s="294" t="s">
        <v>77</v>
      </c>
      <c r="AY489" s="297" t="s">
        <v>147</v>
      </c>
    </row>
    <row r="490" spans="2:65" s="294" customFormat="1" ht="22.5" customHeight="1" x14ac:dyDescent="0.3">
      <c r="B490" s="287"/>
      <c r="C490" s="288"/>
      <c r="D490" s="288"/>
      <c r="E490" s="289" t="s">
        <v>3</v>
      </c>
      <c r="F490" s="290" t="s">
        <v>1591</v>
      </c>
      <c r="G490" s="291"/>
      <c r="H490" s="291"/>
      <c r="I490" s="291"/>
      <c r="J490" s="288"/>
      <c r="K490" s="292">
        <v>18.251999999999999</v>
      </c>
      <c r="L490" s="288"/>
      <c r="M490" s="288"/>
      <c r="N490" s="288"/>
      <c r="O490" s="288"/>
      <c r="P490" s="288"/>
      <c r="Q490" s="288"/>
      <c r="R490" s="293"/>
      <c r="T490" s="295"/>
      <c r="U490" s="288"/>
      <c r="V490" s="288"/>
      <c r="W490" s="288"/>
      <c r="X490" s="288"/>
      <c r="Y490" s="288"/>
      <c r="Z490" s="288"/>
      <c r="AA490" s="296"/>
      <c r="AT490" s="297" t="s">
        <v>155</v>
      </c>
      <c r="AU490" s="297" t="s">
        <v>86</v>
      </c>
      <c r="AV490" s="294" t="s">
        <v>86</v>
      </c>
      <c r="AW490" s="294" t="s">
        <v>32</v>
      </c>
      <c r="AX490" s="294" t="s">
        <v>77</v>
      </c>
      <c r="AY490" s="297" t="s">
        <v>147</v>
      </c>
    </row>
    <row r="491" spans="2:65" s="305" customFormat="1" ht="22.5" customHeight="1" x14ac:dyDescent="0.3">
      <c r="B491" s="298"/>
      <c r="C491" s="299"/>
      <c r="D491" s="299"/>
      <c r="E491" s="300" t="s">
        <v>3</v>
      </c>
      <c r="F491" s="301" t="s">
        <v>157</v>
      </c>
      <c r="G491" s="302"/>
      <c r="H491" s="302"/>
      <c r="I491" s="302"/>
      <c r="J491" s="299"/>
      <c r="K491" s="303">
        <v>180.70699999999999</v>
      </c>
      <c r="L491" s="299"/>
      <c r="M491" s="299"/>
      <c r="N491" s="299"/>
      <c r="O491" s="299"/>
      <c r="P491" s="299"/>
      <c r="Q491" s="299"/>
      <c r="R491" s="304"/>
      <c r="T491" s="306"/>
      <c r="U491" s="299"/>
      <c r="V491" s="299"/>
      <c r="W491" s="299"/>
      <c r="X491" s="299"/>
      <c r="Y491" s="299"/>
      <c r="Z491" s="299"/>
      <c r="AA491" s="307"/>
      <c r="AT491" s="308" t="s">
        <v>155</v>
      </c>
      <c r="AU491" s="308" t="s">
        <v>86</v>
      </c>
      <c r="AV491" s="305" t="s">
        <v>152</v>
      </c>
      <c r="AW491" s="305" t="s">
        <v>32</v>
      </c>
      <c r="AX491" s="305" t="s">
        <v>33</v>
      </c>
      <c r="AY491" s="308" t="s">
        <v>147</v>
      </c>
    </row>
    <row r="492" spans="2:65" s="162" customFormat="1" ht="31.5" customHeight="1" x14ac:dyDescent="0.3">
      <c r="B492" s="163"/>
      <c r="C492" s="322" t="s">
        <v>485</v>
      </c>
      <c r="D492" s="322" t="s">
        <v>217</v>
      </c>
      <c r="E492" s="323" t="s">
        <v>1592</v>
      </c>
      <c r="F492" s="324" t="s">
        <v>1593</v>
      </c>
      <c r="G492" s="325"/>
      <c r="H492" s="325"/>
      <c r="I492" s="325"/>
      <c r="J492" s="326" t="s">
        <v>151</v>
      </c>
      <c r="K492" s="327">
        <v>216.84800000000001</v>
      </c>
      <c r="L492" s="341"/>
      <c r="M492" s="342"/>
      <c r="N492" s="328">
        <f>ROUND(L492*K492,2)</f>
        <v>0</v>
      </c>
      <c r="O492" s="267"/>
      <c r="P492" s="267"/>
      <c r="Q492" s="267"/>
      <c r="R492" s="168"/>
      <c r="T492" s="271" t="s">
        <v>3</v>
      </c>
      <c r="U492" s="272" t="s">
        <v>42</v>
      </c>
      <c r="V492" s="273">
        <v>0</v>
      </c>
      <c r="W492" s="273">
        <f>V492*K492</f>
        <v>0</v>
      </c>
      <c r="X492" s="273">
        <v>8.9999999999999993E-3</v>
      </c>
      <c r="Y492" s="273">
        <f>X492*K492</f>
        <v>1.951632</v>
      </c>
      <c r="Z492" s="273">
        <v>0</v>
      </c>
      <c r="AA492" s="274">
        <f>Z492*K492</f>
        <v>0</v>
      </c>
      <c r="AR492" s="150" t="s">
        <v>449</v>
      </c>
      <c r="AT492" s="150" t="s">
        <v>217</v>
      </c>
      <c r="AU492" s="150" t="s">
        <v>86</v>
      </c>
      <c r="AY492" s="150" t="s">
        <v>147</v>
      </c>
      <c r="BE492" s="275">
        <f>IF(U492="základní",N492,0)</f>
        <v>0</v>
      </c>
      <c r="BF492" s="275">
        <f>IF(U492="snížená",N492,0)</f>
        <v>0</v>
      </c>
      <c r="BG492" s="275">
        <f>IF(U492="zákl. přenesená",N492,0)</f>
        <v>0</v>
      </c>
      <c r="BH492" s="275">
        <f>IF(U492="sníž. přenesená",N492,0)</f>
        <v>0</v>
      </c>
      <c r="BI492" s="275">
        <f>IF(U492="nulová",N492,0)</f>
        <v>0</v>
      </c>
      <c r="BJ492" s="150" t="s">
        <v>33</v>
      </c>
      <c r="BK492" s="275">
        <f>ROUND(L492*K492,2)</f>
        <v>0</v>
      </c>
      <c r="BL492" s="150" t="s">
        <v>232</v>
      </c>
      <c r="BM492" s="150" t="s">
        <v>1594</v>
      </c>
    </row>
    <row r="493" spans="2:65" s="162" customFormat="1" ht="31.5" customHeight="1" x14ac:dyDescent="0.3">
      <c r="B493" s="163"/>
      <c r="C493" s="264" t="s">
        <v>490</v>
      </c>
      <c r="D493" s="264" t="s">
        <v>148</v>
      </c>
      <c r="E493" s="265" t="s">
        <v>1038</v>
      </c>
      <c r="F493" s="266" t="s">
        <v>1039</v>
      </c>
      <c r="G493" s="267"/>
      <c r="H493" s="267"/>
      <c r="I493" s="267"/>
      <c r="J493" s="268" t="s">
        <v>771</v>
      </c>
      <c r="K493" s="269">
        <v>1.952</v>
      </c>
      <c r="L493" s="339"/>
      <c r="M493" s="340"/>
      <c r="N493" s="270">
        <f>ROUND(L493*K493,2)</f>
        <v>0</v>
      </c>
      <c r="O493" s="267"/>
      <c r="P493" s="267"/>
      <c r="Q493" s="267"/>
      <c r="R493" s="168"/>
      <c r="T493" s="271" t="s">
        <v>3</v>
      </c>
      <c r="U493" s="272" t="s">
        <v>42</v>
      </c>
      <c r="V493" s="273">
        <v>2.4470000000000001</v>
      </c>
      <c r="W493" s="273">
        <f>V493*K493</f>
        <v>4.7765440000000003</v>
      </c>
      <c r="X493" s="273">
        <v>0</v>
      </c>
      <c r="Y493" s="273">
        <f>X493*K493</f>
        <v>0</v>
      </c>
      <c r="Z493" s="273">
        <v>0</v>
      </c>
      <c r="AA493" s="274">
        <f>Z493*K493</f>
        <v>0</v>
      </c>
      <c r="AR493" s="150" t="s">
        <v>232</v>
      </c>
      <c r="AT493" s="150" t="s">
        <v>148</v>
      </c>
      <c r="AU493" s="150" t="s">
        <v>86</v>
      </c>
      <c r="AY493" s="150" t="s">
        <v>147</v>
      </c>
      <c r="BE493" s="275">
        <f>IF(U493="základní",N493,0)</f>
        <v>0</v>
      </c>
      <c r="BF493" s="275">
        <f>IF(U493="snížená",N493,0)</f>
        <v>0</v>
      </c>
      <c r="BG493" s="275">
        <f>IF(U493="zákl. přenesená",N493,0)</f>
        <v>0</v>
      </c>
      <c r="BH493" s="275">
        <f>IF(U493="sníž. přenesená",N493,0)</f>
        <v>0</v>
      </c>
      <c r="BI493" s="275">
        <f>IF(U493="nulová",N493,0)</f>
        <v>0</v>
      </c>
      <c r="BJ493" s="150" t="s">
        <v>33</v>
      </c>
      <c r="BK493" s="275">
        <f>ROUND(L493*K493,2)</f>
        <v>0</v>
      </c>
      <c r="BL493" s="150" t="s">
        <v>232</v>
      </c>
      <c r="BM493" s="150" t="s">
        <v>1595</v>
      </c>
    </row>
    <row r="494" spans="2:65" s="162" customFormat="1" ht="31.5" customHeight="1" x14ac:dyDescent="0.3">
      <c r="B494" s="163"/>
      <c r="C494" s="264" t="s">
        <v>494</v>
      </c>
      <c r="D494" s="264" t="s">
        <v>148</v>
      </c>
      <c r="E494" s="265" t="s">
        <v>1042</v>
      </c>
      <c r="F494" s="266" t="s">
        <v>1043</v>
      </c>
      <c r="G494" s="267"/>
      <c r="H494" s="267"/>
      <c r="I494" s="267"/>
      <c r="J494" s="268" t="s">
        <v>771</v>
      </c>
      <c r="K494" s="269">
        <v>1.952</v>
      </c>
      <c r="L494" s="339"/>
      <c r="M494" s="340"/>
      <c r="N494" s="270">
        <f>ROUND(L494*K494,2)</f>
        <v>0</v>
      </c>
      <c r="O494" s="267"/>
      <c r="P494" s="267"/>
      <c r="Q494" s="267"/>
      <c r="R494" s="168"/>
      <c r="T494" s="271" t="s">
        <v>3</v>
      </c>
      <c r="U494" s="272" t="s">
        <v>42</v>
      </c>
      <c r="V494" s="273">
        <v>1.1910000000000001</v>
      </c>
      <c r="W494" s="273">
        <f>V494*K494</f>
        <v>2.3248320000000002</v>
      </c>
      <c r="X494" s="273">
        <v>0</v>
      </c>
      <c r="Y494" s="273">
        <f>X494*K494</f>
        <v>0</v>
      </c>
      <c r="Z494" s="273">
        <v>0</v>
      </c>
      <c r="AA494" s="274">
        <f>Z494*K494</f>
        <v>0</v>
      </c>
      <c r="AR494" s="150" t="s">
        <v>232</v>
      </c>
      <c r="AT494" s="150" t="s">
        <v>148</v>
      </c>
      <c r="AU494" s="150" t="s">
        <v>86</v>
      </c>
      <c r="AY494" s="150" t="s">
        <v>147</v>
      </c>
      <c r="BE494" s="275">
        <f>IF(U494="základní",N494,0)</f>
        <v>0</v>
      </c>
      <c r="BF494" s="275">
        <f>IF(U494="snížená",N494,0)</f>
        <v>0</v>
      </c>
      <c r="BG494" s="275">
        <f>IF(U494="zákl. přenesená",N494,0)</f>
        <v>0</v>
      </c>
      <c r="BH494" s="275">
        <f>IF(U494="sníž. přenesená",N494,0)</f>
        <v>0</v>
      </c>
      <c r="BI494" s="275">
        <f>IF(U494="nulová",N494,0)</f>
        <v>0</v>
      </c>
      <c r="BJ494" s="150" t="s">
        <v>33</v>
      </c>
      <c r="BK494" s="275">
        <f>ROUND(L494*K494,2)</f>
        <v>0</v>
      </c>
      <c r="BL494" s="150" t="s">
        <v>232</v>
      </c>
      <c r="BM494" s="150" t="s">
        <v>1596</v>
      </c>
    </row>
    <row r="495" spans="2:65" s="254" customFormat="1" ht="29.85" customHeight="1" x14ac:dyDescent="0.3">
      <c r="B495" s="249"/>
      <c r="C495" s="250"/>
      <c r="D495" s="261" t="s">
        <v>130</v>
      </c>
      <c r="E495" s="261"/>
      <c r="F495" s="261"/>
      <c r="G495" s="261"/>
      <c r="H495" s="261"/>
      <c r="I495" s="261"/>
      <c r="J495" s="261"/>
      <c r="K495" s="261"/>
      <c r="L495" s="261"/>
      <c r="M495" s="261"/>
      <c r="N495" s="332">
        <f>BK495</f>
        <v>0</v>
      </c>
      <c r="O495" s="333"/>
      <c r="P495" s="333"/>
      <c r="Q495" s="333"/>
      <c r="R495" s="253"/>
      <c r="T495" s="255"/>
      <c r="U495" s="250"/>
      <c r="V495" s="250"/>
      <c r="W495" s="256">
        <f>SUM(W496:W505)</f>
        <v>4.2601899999999997</v>
      </c>
      <c r="X495" s="250"/>
      <c r="Y495" s="256">
        <f>SUM(Y496:Y505)</f>
        <v>3.5288000000000003E-3</v>
      </c>
      <c r="Z495" s="250"/>
      <c r="AA495" s="257">
        <f>SUM(AA496:AA505)</f>
        <v>0</v>
      </c>
      <c r="AR495" s="258" t="s">
        <v>86</v>
      </c>
      <c r="AT495" s="259" t="s">
        <v>76</v>
      </c>
      <c r="AU495" s="259" t="s">
        <v>33</v>
      </c>
      <c r="AY495" s="258" t="s">
        <v>147</v>
      </c>
      <c r="BK495" s="260">
        <f>SUM(BK496:BK505)</f>
        <v>0</v>
      </c>
    </row>
    <row r="496" spans="2:65" s="162" customFormat="1" ht="31.5" customHeight="1" x14ac:dyDescent="0.3">
      <c r="B496" s="163"/>
      <c r="C496" s="264" t="s">
        <v>841</v>
      </c>
      <c r="D496" s="264" t="s">
        <v>148</v>
      </c>
      <c r="E496" s="265" t="s">
        <v>1597</v>
      </c>
      <c r="F496" s="266" t="s">
        <v>1598</v>
      </c>
      <c r="G496" s="267"/>
      <c r="H496" s="267"/>
      <c r="I496" s="267"/>
      <c r="J496" s="268" t="s">
        <v>151</v>
      </c>
      <c r="K496" s="269">
        <v>4.8600000000000003</v>
      </c>
      <c r="L496" s="339"/>
      <c r="M496" s="340"/>
      <c r="N496" s="270">
        <f>ROUND(L496*K496,2)</f>
        <v>0</v>
      </c>
      <c r="O496" s="267"/>
      <c r="P496" s="267"/>
      <c r="Q496" s="267"/>
      <c r="R496" s="168"/>
      <c r="T496" s="271" t="s">
        <v>3</v>
      </c>
      <c r="U496" s="272" t="s">
        <v>42</v>
      </c>
      <c r="V496" s="273">
        <v>0.14899999999999999</v>
      </c>
      <c r="W496" s="273">
        <f>V496*K496</f>
        <v>0.72414000000000001</v>
      </c>
      <c r="X496" s="273">
        <v>1.3999999999999999E-4</v>
      </c>
      <c r="Y496" s="273">
        <f>X496*K496</f>
        <v>6.8039999999999995E-4</v>
      </c>
      <c r="Z496" s="273">
        <v>0</v>
      </c>
      <c r="AA496" s="274">
        <f>Z496*K496</f>
        <v>0</v>
      </c>
      <c r="AR496" s="150" t="s">
        <v>232</v>
      </c>
      <c r="AT496" s="150" t="s">
        <v>148</v>
      </c>
      <c r="AU496" s="150" t="s">
        <v>86</v>
      </c>
      <c r="AY496" s="150" t="s">
        <v>147</v>
      </c>
      <c r="BE496" s="275">
        <f>IF(U496="základní",N496,0)</f>
        <v>0</v>
      </c>
      <c r="BF496" s="275">
        <f>IF(U496="snížená",N496,0)</f>
        <v>0</v>
      </c>
      <c r="BG496" s="275">
        <f>IF(U496="zákl. přenesená",N496,0)</f>
        <v>0</v>
      </c>
      <c r="BH496" s="275">
        <f>IF(U496="sníž. přenesená",N496,0)</f>
        <v>0</v>
      </c>
      <c r="BI496" s="275">
        <f>IF(U496="nulová",N496,0)</f>
        <v>0</v>
      </c>
      <c r="BJ496" s="150" t="s">
        <v>33</v>
      </c>
      <c r="BK496" s="275">
        <f>ROUND(L496*K496,2)</f>
        <v>0</v>
      </c>
      <c r="BL496" s="150" t="s">
        <v>232</v>
      </c>
      <c r="BM496" s="150" t="s">
        <v>1599</v>
      </c>
    </row>
    <row r="497" spans="2:65" s="294" customFormat="1" ht="22.5" customHeight="1" x14ac:dyDescent="0.3">
      <c r="B497" s="287"/>
      <c r="C497" s="288"/>
      <c r="D497" s="288"/>
      <c r="E497" s="289" t="s">
        <v>3</v>
      </c>
      <c r="F497" s="321" t="s">
        <v>1600</v>
      </c>
      <c r="G497" s="291"/>
      <c r="H497" s="291"/>
      <c r="I497" s="291"/>
      <c r="J497" s="288"/>
      <c r="K497" s="292">
        <v>4.8600000000000003</v>
      </c>
      <c r="L497" s="288"/>
      <c r="M497" s="288"/>
      <c r="N497" s="288"/>
      <c r="O497" s="288"/>
      <c r="P497" s="288"/>
      <c r="Q497" s="288"/>
      <c r="R497" s="293"/>
      <c r="T497" s="295"/>
      <c r="U497" s="288"/>
      <c r="V497" s="288"/>
      <c r="W497" s="288"/>
      <c r="X497" s="288"/>
      <c r="Y497" s="288"/>
      <c r="Z497" s="288"/>
      <c r="AA497" s="296"/>
      <c r="AT497" s="297" t="s">
        <v>155</v>
      </c>
      <c r="AU497" s="297" t="s">
        <v>86</v>
      </c>
      <c r="AV497" s="294" t="s">
        <v>86</v>
      </c>
      <c r="AW497" s="294" t="s">
        <v>32</v>
      </c>
      <c r="AX497" s="294" t="s">
        <v>33</v>
      </c>
      <c r="AY497" s="297" t="s">
        <v>147</v>
      </c>
    </row>
    <row r="498" spans="2:65" s="162" customFormat="1" ht="31.5" customHeight="1" x14ac:dyDescent="0.3">
      <c r="B498" s="163"/>
      <c r="C498" s="264" t="s">
        <v>845</v>
      </c>
      <c r="D498" s="264" t="s">
        <v>148</v>
      </c>
      <c r="E498" s="265" t="s">
        <v>1601</v>
      </c>
      <c r="F498" s="266" t="s">
        <v>1602</v>
      </c>
      <c r="G498" s="267"/>
      <c r="H498" s="267"/>
      <c r="I498" s="267"/>
      <c r="J498" s="268" t="s">
        <v>151</v>
      </c>
      <c r="K498" s="269">
        <v>4.8600000000000003</v>
      </c>
      <c r="L498" s="339"/>
      <c r="M498" s="340"/>
      <c r="N498" s="270">
        <f>ROUND(L498*K498,2)</f>
        <v>0</v>
      </c>
      <c r="O498" s="267"/>
      <c r="P498" s="267"/>
      <c r="Q498" s="267"/>
      <c r="R498" s="168"/>
      <c r="T498" s="271" t="s">
        <v>3</v>
      </c>
      <c r="U498" s="272" t="s">
        <v>42</v>
      </c>
      <c r="V498" s="273">
        <v>0.3</v>
      </c>
      <c r="W498" s="273">
        <f>V498*K498</f>
        <v>1.458</v>
      </c>
      <c r="X498" s="273">
        <v>3.4000000000000002E-4</v>
      </c>
      <c r="Y498" s="273">
        <f>X498*K498</f>
        <v>1.6524000000000003E-3</v>
      </c>
      <c r="Z498" s="273">
        <v>0</v>
      </c>
      <c r="AA498" s="274">
        <f>Z498*K498</f>
        <v>0</v>
      </c>
      <c r="AR498" s="150" t="s">
        <v>232</v>
      </c>
      <c r="AT498" s="150" t="s">
        <v>148</v>
      </c>
      <c r="AU498" s="150" t="s">
        <v>86</v>
      </c>
      <c r="AY498" s="150" t="s">
        <v>147</v>
      </c>
      <c r="BE498" s="275">
        <f>IF(U498="základní",N498,0)</f>
        <v>0</v>
      </c>
      <c r="BF498" s="275">
        <f>IF(U498="snížená",N498,0)</f>
        <v>0</v>
      </c>
      <c r="BG498" s="275">
        <f>IF(U498="zákl. přenesená",N498,0)</f>
        <v>0</v>
      </c>
      <c r="BH498" s="275">
        <f>IF(U498="sníž. přenesená",N498,0)</f>
        <v>0</v>
      </c>
      <c r="BI498" s="275">
        <f>IF(U498="nulová",N498,0)</f>
        <v>0</v>
      </c>
      <c r="BJ498" s="150" t="s">
        <v>33</v>
      </c>
      <c r="BK498" s="275">
        <f>ROUND(L498*K498,2)</f>
        <v>0</v>
      </c>
      <c r="BL498" s="150" t="s">
        <v>232</v>
      </c>
      <c r="BM498" s="150" t="s">
        <v>1603</v>
      </c>
    </row>
    <row r="499" spans="2:65" s="294" customFormat="1" ht="22.5" customHeight="1" x14ac:dyDescent="0.3">
      <c r="B499" s="287"/>
      <c r="C499" s="288"/>
      <c r="D499" s="288"/>
      <c r="E499" s="289" t="s">
        <v>3</v>
      </c>
      <c r="F499" s="321" t="s">
        <v>1600</v>
      </c>
      <c r="G499" s="291"/>
      <c r="H499" s="291"/>
      <c r="I499" s="291"/>
      <c r="J499" s="288"/>
      <c r="K499" s="292">
        <v>4.8600000000000003</v>
      </c>
      <c r="L499" s="288"/>
      <c r="M499" s="288"/>
      <c r="N499" s="288"/>
      <c r="O499" s="288"/>
      <c r="P499" s="288"/>
      <c r="Q499" s="288"/>
      <c r="R499" s="293"/>
      <c r="T499" s="295"/>
      <c r="U499" s="288"/>
      <c r="V499" s="288"/>
      <c r="W499" s="288"/>
      <c r="X499" s="288"/>
      <c r="Y499" s="288"/>
      <c r="Z499" s="288"/>
      <c r="AA499" s="296"/>
      <c r="AT499" s="297" t="s">
        <v>155</v>
      </c>
      <c r="AU499" s="297" t="s">
        <v>86</v>
      </c>
      <c r="AV499" s="294" t="s">
        <v>86</v>
      </c>
      <c r="AW499" s="294" t="s">
        <v>32</v>
      </c>
      <c r="AX499" s="294" t="s">
        <v>33</v>
      </c>
      <c r="AY499" s="297" t="s">
        <v>147</v>
      </c>
    </row>
    <row r="500" spans="2:65" s="162" customFormat="1" ht="22.5" customHeight="1" x14ac:dyDescent="0.3">
      <c r="B500" s="163"/>
      <c r="C500" s="264" t="s">
        <v>851</v>
      </c>
      <c r="D500" s="264" t="s">
        <v>148</v>
      </c>
      <c r="E500" s="265" t="s">
        <v>1604</v>
      </c>
      <c r="F500" s="266" t="s">
        <v>1605</v>
      </c>
      <c r="G500" s="267"/>
      <c r="H500" s="267"/>
      <c r="I500" s="267"/>
      <c r="J500" s="268" t="s">
        <v>271</v>
      </c>
      <c r="K500" s="269">
        <v>14.95</v>
      </c>
      <c r="L500" s="339"/>
      <c r="M500" s="340"/>
      <c r="N500" s="270">
        <f>ROUND(L500*K500,2)</f>
        <v>0</v>
      </c>
      <c r="O500" s="267"/>
      <c r="P500" s="267"/>
      <c r="Q500" s="267"/>
      <c r="R500" s="168"/>
      <c r="T500" s="271" t="s">
        <v>3</v>
      </c>
      <c r="U500" s="272" t="s">
        <v>42</v>
      </c>
      <c r="V500" s="273">
        <v>1.0999999999999999E-2</v>
      </c>
      <c r="W500" s="273">
        <f>V500*K500</f>
        <v>0.16444999999999999</v>
      </c>
      <c r="X500" s="273">
        <v>1.0000000000000001E-5</v>
      </c>
      <c r="Y500" s="273">
        <f>X500*K500</f>
        <v>1.495E-4</v>
      </c>
      <c r="Z500" s="273">
        <v>0</v>
      </c>
      <c r="AA500" s="274">
        <f>Z500*K500</f>
        <v>0</v>
      </c>
      <c r="AR500" s="150" t="s">
        <v>232</v>
      </c>
      <c r="AT500" s="150" t="s">
        <v>148</v>
      </c>
      <c r="AU500" s="150" t="s">
        <v>86</v>
      </c>
      <c r="AY500" s="150" t="s">
        <v>147</v>
      </c>
      <c r="BE500" s="275">
        <f>IF(U500="základní",N500,0)</f>
        <v>0</v>
      </c>
      <c r="BF500" s="275">
        <f>IF(U500="snížená",N500,0)</f>
        <v>0</v>
      </c>
      <c r="BG500" s="275">
        <f>IF(U500="zákl. přenesená",N500,0)</f>
        <v>0</v>
      </c>
      <c r="BH500" s="275">
        <f>IF(U500="sníž. přenesená",N500,0)</f>
        <v>0</v>
      </c>
      <c r="BI500" s="275">
        <f>IF(U500="nulová",N500,0)</f>
        <v>0</v>
      </c>
      <c r="BJ500" s="150" t="s">
        <v>33</v>
      </c>
      <c r="BK500" s="275">
        <f>ROUND(L500*K500,2)</f>
        <v>0</v>
      </c>
      <c r="BL500" s="150" t="s">
        <v>232</v>
      </c>
      <c r="BM500" s="150" t="s">
        <v>1606</v>
      </c>
    </row>
    <row r="501" spans="2:65" s="294" customFormat="1" ht="22.5" customHeight="1" x14ac:dyDescent="0.3">
      <c r="B501" s="287"/>
      <c r="C501" s="288"/>
      <c r="D501" s="288"/>
      <c r="E501" s="289" t="s">
        <v>3</v>
      </c>
      <c r="F501" s="321" t="s">
        <v>1607</v>
      </c>
      <c r="G501" s="291"/>
      <c r="H501" s="291"/>
      <c r="I501" s="291"/>
      <c r="J501" s="288"/>
      <c r="K501" s="292">
        <v>14.95</v>
      </c>
      <c r="L501" s="288"/>
      <c r="M501" s="288"/>
      <c r="N501" s="288"/>
      <c r="O501" s="288"/>
      <c r="P501" s="288"/>
      <c r="Q501" s="288"/>
      <c r="R501" s="293"/>
      <c r="T501" s="295"/>
      <c r="U501" s="288"/>
      <c r="V501" s="288"/>
      <c r="W501" s="288"/>
      <c r="X501" s="288"/>
      <c r="Y501" s="288"/>
      <c r="Z501" s="288"/>
      <c r="AA501" s="296"/>
      <c r="AT501" s="297" t="s">
        <v>155</v>
      </c>
      <c r="AU501" s="297" t="s">
        <v>86</v>
      </c>
      <c r="AV501" s="294" t="s">
        <v>86</v>
      </c>
      <c r="AW501" s="294" t="s">
        <v>32</v>
      </c>
      <c r="AX501" s="294" t="s">
        <v>33</v>
      </c>
      <c r="AY501" s="297" t="s">
        <v>147</v>
      </c>
    </row>
    <row r="502" spans="2:65" s="162" customFormat="1" ht="31.5" customHeight="1" x14ac:dyDescent="0.3">
      <c r="B502" s="163"/>
      <c r="C502" s="264" t="s">
        <v>855</v>
      </c>
      <c r="D502" s="264" t="s">
        <v>148</v>
      </c>
      <c r="E502" s="265" t="s">
        <v>1608</v>
      </c>
      <c r="F502" s="266" t="s">
        <v>1609</v>
      </c>
      <c r="G502" s="267"/>
      <c r="H502" s="267"/>
      <c r="I502" s="267"/>
      <c r="J502" s="268" t="s">
        <v>271</v>
      </c>
      <c r="K502" s="269">
        <v>14.95</v>
      </c>
      <c r="L502" s="339"/>
      <c r="M502" s="340"/>
      <c r="N502" s="270">
        <f>ROUND(L502*K502,2)</f>
        <v>0</v>
      </c>
      <c r="O502" s="267"/>
      <c r="P502" s="267"/>
      <c r="Q502" s="267"/>
      <c r="R502" s="168"/>
      <c r="T502" s="271" t="s">
        <v>3</v>
      </c>
      <c r="U502" s="272" t="s">
        <v>42</v>
      </c>
      <c r="V502" s="273">
        <v>1.0999999999999999E-2</v>
      </c>
      <c r="W502" s="273">
        <f>V502*K502</f>
        <v>0.16444999999999999</v>
      </c>
      <c r="X502" s="273">
        <v>2.0000000000000002E-5</v>
      </c>
      <c r="Y502" s="273">
        <f>X502*K502</f>
        <v>2.99E-4</v>
      </c>
      <c r="Z502" s="273">
        <v>0</v>
      </c>
      <c r="AA502" s="274">
        <f>Z502*K502</f>
        <v>0</v>
      </c>
      <c r="AR502" s="150" t="s">
        <v>232</v>
      </c>
      <c r="AT502" s="150" t="s">
        <v>148</v>
      </c>
      <c r="AU502" s="150" t="s">
        <v>86</v>
      </c>
      <c r="AY502" s="150" t="s">
        <v>147</v>
      </c>
      <c r="BE502" s="275">
        <f>IF(U502="základní",N502,0)</f>
        <v>0</v>
      </c>
      <c r="BF502" s="275">
        <f>IF(U502="snížená",N502,0)</f>
        <v>0</v>
      </c>
      <c r="BG502" s="275">
        <f>IF(U502="zákl. přenesená",N502,0)</f>
        <v>0</v>
      </c>
      <c r="BH502" s="275">
        <f>IF(U502="sníž. přenesená",N502,0)</f>
        <v>0</v>
      </c>
      <c r="BI502" s="275">
        <f>IF(U502="nulová",N502,0)</f>
        <v>0</v>
      </c>
      <c r="BJ502" s="150" t="s">
        <v>33</v>
      </c>
      <c r="BK502" s="275">
        <f>ROUND(L502*K502,2)</f>
        <v>0</v>
      </c>
      <c r="BL502" s="150" t="s">
        <v>232</v>
      </c>
      <c r="BM502" s="150" t="s">
        <v>1610</v>
      </c>
    </row>
    <row r="503" spans="2:65" s="162" customFormat="1" ht="31.5" customHeight="1" x14ac:dyDescent="0.3">
      <c r="B503" s="163"/>
      <c r="C503" s="264" t="s">
        <v>868</v>
      </c>
      <c r="D503" s="264" t="s">
        <v>148</v>
      </c>
      <c r="E503" s="265" t="s">
        <v>1611</v>
      </c>
      <c r="F503" s="266" t="s">
        <v>1612</v>
      </c>
      <c r="G503" s="267"/>
      <c r="H503" s="267"/>
      <c r="I503" s="267"/>
      <c r="J503" s="268" t="s">
        <v>271</v>
      </c>
      <c r="K503" s="269">
        <v>14.95</v>
      </c>
      <c r="L503" s="339"/>
      <c r="M503" s="340"/>
      <c r="N503" s="270">
        <f>ROUND(L503*K503,2)</f>
        <v>0</v>
      </c>
      <c r="O503" s="267"/>
      <c r="P503" s="267"/>
      <c r="Q503" s="267"/>
      <c r="R503" s="168"/>
      <c r="T503" s="271" t="s">
        <v>3</v>
      </c>
      <c r="U503" s="272" t="s">
        <v>42</v>
      </c>
      <c r="V503" s="273">
        <v>2.9000000000000001E-2</v>
      </c>
      <c r="W503" s="273">
        <f>V503*K503</f>
        <v>0.43354999999999999</v>
      </c>
      <c r="X503" s="273">
        <v>0</v>
      </c>
      <c r="Y503" s="273">
        <f>X503*K503</f>
        <v>0</v>
      </c>
      <c r="Z503" s="273">
        <v>0</v>
      </c>
      <c r="AA503" s="274">
        <f>Z503*K503</f>
        <v>0</v>
      </c>
      <c r="AR503" s="150" t="s">
        <v>232</v>
      </c>
      <c r="AT503" s="150" t="s">
        <v>148</v>
      </c>
      <c r="AU503" s="150" t="s">
        <v>86</v>
      </c>
      <c r="AY503" s="150" t="s">
        <v>147</v>
      </c>
      <c r="BE503" s="275">
        <f>IF(U503="základní",N503,0)</f>
        <v>0</v>
      </c>
      <c r="BF503" s="275">
        <f>IF(U503="snížená",N503,0)</f>
        <v>0</v>
      </c>
      <c r="BG503" s="275">
        <f>IF(U503="zákl. přenesená",N503,0)</f>
        <v>0</v>
      </c>
      <c r="BH503" s="275">
        <f>IF(U503="sníž. přenesená",N503,0)</f>
        <v>0</v>
      </c>
      <c r="BI503" s="275">
        <f>IF(U503="nulová",N503,0)</f>
        <v>0</v>
      </c>
      <c r="BJ503" s="150" t="s">
        <v>33</v>
      </c>
      <c r="BK503" s="275">
        <f>ROUND(L503*K503,2)</f>
        <v>0</v>
      </c>
      <c r="BL503" s="150" t="s">
        <v>232</v>
      </c>
      <c r="BM503" s="150" t="s">
        <v>1613</v>
      </c>
    </row>
    <row r="504" spans="2:65" s="162" customFormat="1" ht="31.5" customHeight="1" x14ac:dyDescent="0.3">
      <c r="B504" s="163"/>
      <c r="C504" s="264" t="s">
        <v>859</v>
      </c>
      <c r="D504" s="264" t="s">
        <v>148</v>
      </c>
      <c r="E504" s="265" t="s">
        <v>1614</v>
      </c>
      <c r="F504" s="266" t="s">
        <v>1615</v>
      </c>
      <c r="G504" s="267"/>
      <c r="H504" s="267"/>
      <c r="I504" s="267"/>
      <c r="J504" s="268" t="s">
        <v>271</v>
      </c>
      <c r="K504" s="269">
        <v>14.95</v>
      </c>
      <c r="L504" s="339"/>
      <c r="M504" s="340"/>
      <c r="N504" s="270">
        <f>ROUND(L504*K504,2)</f>
        <v>0</v>
      </c>
      <c r="O504" s="267"/>
      <c r="P504" s="267"/>
      <c r="Q504" s="267"/>
      <c r="R504" s="168"/>
      <c r="T504" s="271" t="s">
        <v>3</v>
      </c>
      <c r="U504" s="272" t="s">
        <v>42</v>
      </c>
      <c r="V504" s="273">
        <v>2.8000000000000001E-2</v>
      </c>
      <c r="W504" s="273">
        <f>V504*K504</f>
        <v>0.41859999999999997</v>
      </c>
      <c r="X504" s="273">
        <v>2.0000000000000002E-5</v>
      </c>
      <c r="Y504" s="273">
        <f>X504*K504</f>
        <v>2.99E-4</v>
      </c>
      <c r="Z504" s="273">
        <v>0</v>
      </c>
      <c r="AA504" s="274">
        <f>Z504*K504</f>
        <v>0</v>
      </c>
      <c r="AR504" s="150" t="s">
        <v>232</v>
      </c>
      <c r="AT504" s="150" t="s">
        <v>148</v>
      </c>
      <c r="AU504" s="150" t="s">
        <v>86</v>
      </c>
      <c r="AY504" s="150" t="s">
        <v>147</v>
      </c>
      <c r="BE504" s="275">
        <f>IF(U504="základní",N504,0)</f>
        <v>0</v>
      </c>
      <c r="BF504" s="275">
        <f>IF(U504="snížená",N504,0)</f>
        <v>0</v>
      </c>
      <c r="BG504" s="275">
        <f>IF(U504="zákl. přenesená",N504,0)</f>
        <v>0</v>
      </c>
      <c r="BH504" s="275">
        <f>IF(U504="sníž. přenesená",N504,0)</f>
        <v>0</v>
      </c>
      <c r="BI504" s="275">
        <f>IF(U504="nulová",N504,0)</f>
        <v>0</v>
      </c>
      <c r="BJ504" s="150" t="s">
        <v>33</v>
      </c>
      <c r="BK504" s="275">
        <f>ROUND(L504*K504,2)</f>
        <v>0</v>
      </c>
      <c r="BL504" s="150" t="s">
        <v>232</v>
      </c>
      <c r="BM504" s="150" t="s">
        <v>1616</v>
      </c>
    </row>
    <row r="505" spans="2:65" s="162" customFormat="1" ht="31.5" customHeight="1" x14ac:dyDescent="0.3">
      <c r="B505" s="163"/>
      <c r="C505" s="264" t="s">
        <v>864</v>
      </c>
      <c r="D505" s="264" t="s">
        <v>148</v>
      </c>
      <c r="E505" s="265" t="s">
        <v>1617</v>
      </c>
      <c r="F505" s="266" t="s">
        <v>1618</v>
      </c>
      <c r="G505" s="267"/>
      <c r="H505" s="267"/>
      <c r="I505" s="267"/>
      <c r="J505" s="268" t="s">
        <v>271</v>
      </c>
      <c r="K505" s="269">
        <v>14.95</v>
      </c>
      <c r="L505" s="339"/>
      <c r="M505" s="340"/>
      <c r="N505" s="270">
        <f>ROUND(L505*K505,2)</f>
        <v>0</v>
      </c>
      <c r="O505" s="267"/>
      <c r="P505" s="267"/>
      <c r="Q505" s="267"/>
      <c r="R505" s="168"/>
      <c r="T505" s="271" t="s">
        <v>3</v>
      </c>
      <c r="U505" s="336" t="s">
        <v>42</v>
      </c>
      <c r="V505" s="337">
        <v>0.06</v>
      </c>
      <c r="W505" s="337">
        <f>V505*K505</f>
        <v>0.89699999999999991</v>
      </c>
      <c r="X505" s="337">
        <v>3.0000000000000001E-5</v>
      </c>
      <c r="Y505" s="337">
        <f>X505*K505</f>
        <v>4.4850000000000001E-4</v>
      </c>
      <c r="Z505" s="337">
        <v>0</v>
      </c>
      <c r="AA505" s="338">
        <f>Z505*K505</f>
        <v>0</v>
      </c>
      <c r="AR505" s="150" t="s">
        <v>232</v>
      </c>
      <c r="AT505" s="150" t="s">
        <v>148</v>
      </c>
      <c r="AU505" s="150" t="s">
        <v>86</v>
      </c>
      <c r="AY505" s="150" t="s">
        <v>147</v>
      </c>
      <c r="BE505" s="275">
        <f>IF(U505="základní",N505,0)</f>
        <v>0</v>
      </c>
      <c r="BF505" s="275">
        <f>IF(U505="snížená",N505,0)</f>
        <v>0</v>
      </c>
      <c r="BG505" s="275">
        <f>IF(U505="zákl. přenesená",N505,0)</f>
        <v>0</v>
      </c>
      <c r="BH505" s="275">
        <f>IF(U505="sníž. přenesená",N505,0)</f>
        <v>0</v>
      </c>
      <c r="BI505" s="275">
        <f>IF(U505="nulová",N505,0)</f>
        <v>0</v>
      </c>
      <c r="BJ505" s="150" t="s">
        <v>33</v>
      </c>
      <c r="BK505" s="275">
        <f>ROUND(L505*K505,2)</f>
        <v>0</v>
      </c>
      <c r="BL505" s="150" t="s">
        <v>232</v>
      </c>
      <c r="BM505" s="150" t="s">
        <v>1619</v>
      </c>
    </row>
    <row r="506" spans="2:65" s="162" customFormat="1" ht="6.95" customHeight="1" x14ac:dyDescent="0.3">
      <c r="B506" s="199"/>
      <c r="C506" s="200"/>
      <c r="D506" s="200"/>
      <c r="E506" s="200"/>
      <c r="F506" s="200"/>
      <c r="G506" s="200"/>
      <c r="H506" s="200"/>
      <c r="I506" s="200"/>
      <c r="J506" s="200"/>
      <c r="K506" s="200"/>
      <c r="L506" s="200"/>
      <c r="M506" s="200"/>
      <c r="N506" s="200"/>
      <c r="O506" s="200"/>
      <c r="P506" s="200"/>
      <c r="Q506" s="200"/>
      <c r="R506" s="201"/>
    </row>
  </sheetData>
  <sheetProtection algorithmName="SHA-512" hashValue="HReuoDwBBrOszBJ8ABHyJyTaVoSlPaEdpqHloGU/g7DU6c40ZeFW/Xb2iHnFLXaUMjHGk88bM3tOGC4vhMNfpA==" saltValue="LdkzlNRMnsSkdDm7YjYboQ==" spinCount="100000" sheet="1" objects="1" scenarios="1" selectLockedCells="1"/>
  <mergeCells count="644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L109:Q109"/>
    <mergeCell ref="C115:Q115"/>
    <mergeCell ref="F117:P117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48:I148"/>
    <mergeCell ref="L148:M148"/>
    <mergeCell ref="N148:Q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6:I166"/>
    <mergeCell ref="L166:M166"/>
    <mergeCell ref="N166:Q166"/>
    <mergeCell ref="F167:I167"/>
    <mergeCell ref="F168:I168"/>
    <mergeCell ref="F169:I169"/>
    <mergeCell ref="F170:I170"/>
    <mergeCell ref="L170:M170"/>
    <mergeCell ref="N170:Q170"/>
    <mergeCell ref="F171:I171"/>
    <mergeCell ref="L171:M171"/>
    <mergeCell ref="N171:Q171"/>
    <mergeCell ref="F172:I172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80:I180"/>
    <mergeCell ref="L180:M180"/>
    <mergeCell ref="N180:Q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F190:I190"/>
    <mergeCell ref="F191:I191"/>
    <mergeCell ref="F193:I193"/>
    <mergeCell ref="L193:M193"/>
    <mergeCell ref="N193:Q193"/>
    <mergeCell ref="F194:I194"/>
    <mergeCell ref="L194:M194"/>
    <mergeCell ref="N194:Q194"/>
    <mergeCell ref="F197:I197"/>
    <mergeCell ref="L197:M197"/>
    <mergeCell ref="N197:Q197"/>
    <mergeCell ref="F198:I198"/>
    <mergeCell ref="F199:I199"/>
    <mergeCell ref="F200:I200"/>
    <mergeCell ref="F201:I201"/>
    <mergeCell ref="F202:I202"/>
    <mergeCell ref="L202:M202"/>
    <mergeCell ref="N202:Q202"/>
    <mergeCell ref="F203:I203"/>
    <mergeCell ref="F204:I204"/>
    <mergeCell ref="F205:I205"/>
    <mergeCell ref="F206:I206"/>
    <mergeCell ref="L206:M206"/>
    <mergeCell ref="N206:Q206"/>
    <mergeCell ref="F207:I207"/>
    <mergeCell ref="L207:M207"/>
    <mergeCell ref="N207:Q207"/>
    <mergeCell ref="F208:I208"/>
    <mergeCell ref="F209:I209"/>
    <mergeCell ref="F210:I210"/>
    <mergeCell ref="F211:I211"/>
    <mergeCell ref="L211:M211"/>
    <mergeCell ref="N211:Q211"/>
    <mergeCell ref="F212:I212"/>
    <mergeCell ref="L212:M212"/>
    <mergeCell ref="N212:Q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L244:M244"/>
    <mergeCell ref="N244:Q244"/>
    <mergeCell ref="F245:I245"/>
    <mergeCell ref="L245:M245"/>
    <mergeCell ref="N245:Q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L277:M277"/>
    <mergeCell ref="N277:Q277"/>
    <mergeCell ref="F278:I278"/>
    <mergeCell ref="L278:M278"/>
    <mergeCell ref="N278:Q278"/>
    <mergeCell ref="F279:I279"/>
    <mergeCell ref="F280:I280"/>
    <mergeCell ref="F281:I281"/>
    <mergeCell ref="F282:I282"/>
    <mergeCell ref="F283:I283"/>
    <mergeCell ref="L283:M283"/>
    <mergeCell ref="N283:Q283"/>
    <mergeCell ref="F284:I284"/>
    <mergeCell ref="L284:M284"/>
    <mergeCell ref="N284:Q284"/>
    <mergeCell ref="F286:I286"/>
    <mergeCell ref="L286:M286"/>
    <mergeCell ref="N286:Q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L312:M312"/>
    <mergeCell ref="N312:Q312"/>
    <mergeCell ref="F313:I313"/>
    <mergeCell ref="L313:M313"/>
    <mergeCell ref="N313:Q313"/>
    <mergeCell ref="F314:I314"/>
    <mergeCell ref="F315:I315"/>
    <mergeCell ref="F316:I316"/>
    <mergeCell ref="F317:I317"/>
    <mergeCell ref="F318:I318"/>
    <mergeCell ref="F319:I319"/>
    <mergeCell ref="L319:M319"/>
    <mergeCell ref="N319:Q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F333:I333"/>
    <mergeCell ref="F334:I334"/>
    <mergeCell ref="F335:I335"/>
    <mergeCell ref="L335:M335"/>
    <mergeCell ref="N335:Q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F351:I351"/>
    <mergeCell ref="L351:M351"/>
    <mergeCell ref="N351:Q351"/>
    <mergeCell ref="F352:I352"/>
    <mergeCell ref="F353:I353"/>
    <mergeCell ref="F354:I354"/>
    <mergeCell ref="F355:I355"/>
    <mergeCell ref="F356:I356"/>
    <mergeCell ref="L356:M356"/>
    <mergeCell ref="N356:Q356"/>
    <mergeCell ref="F357:I357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F366:I366"/>
    <mergeCell ref="F367:I367"/>
    <mergeCell ref="F368:I368"/>
    <mergeCell ref="F369:I369"/>
    <mergeCell ref="F370:I370"/>
    <mergeCell ref="F371:I371"/>
    <mergeCell ref="F372:I372"/>
    <mergeCell ref="F373:I373"/>
    <mergeCell ref="F374:I374"/>
    <mergeCell ref="F375:I375"/>
    <mergeCell ref="F376:I376"/>
    <mergeCell ref="F377:I377"/>
    <mergeCell ref="L377:M377"/>
    <mergeCell ref="N377:Q377"/>
    <mergeCell ref="F378:I378"/>
    <mergeCell ref="L378:M378"/>
    <mergeCell ref="N378:Q378"/>
    <mergeCell ref="F379:I379"/>
    <mergeCell ref="L379:M379"/>
    <mergeCell ref="N379:Q379"/>
    <mergeCell ref="F381:I381"/>
    <mergeCell ref="L381:M381"/>
    <mergeCell ref="N381:Q381"/>
    <mergeCell ref="F382:I382"/>
    <mergeCell ref="F383:I383"/>
    <mergeCell ref="F384:I384"/>
    <mergeCell ref="L384:M384"/>
    <mergeCell ref="N384:Q384"/>
    <mergeCell ref="F385:I385"/>
    <mergeCell ref="F386:I386"/>
    <mergeCell ref="F387:I387"/>
    <mergeCell ref="F388:I388"/>
    <mergeCell ref="L388:M388"/>
    <mergeCell ref="N388:Q388"/>
    <mergeCell ref="F389:I389"/>
    <mergeCell ref="F390:I390"/>
    <mergeCell ref="F391:I391"/>
    <mergeCell ref="F392:I392"/>
    <mergeCell ref="L392:M392"/>
    <mergeCell ref="N392:Q392"/>
    <mergeCell ref="F393:I393"/>
    <mergeCell ref="L393:M393"/>
    <mergeCell ref="N393:Q393"/>
    <mergeCell ref="F394:I394"/>
    <mergeCell ref="L394:M394"/>
    <mergeCell ref="N394:Q394"/>
    <mergeCell ref="F395:I395"/>
    <mergeCell ref="L395:M395"/>
    <mergeCell ref="N395:Q395"/>
    <mergeCell ref="F396:I396"/>
    <mergeCell ref="L396:M396"/>
    <mergeCell ref="N396:Q396"/>
    <mergeCell ref="F397:I397"/>
    <mergeCell ref="L397:M397"/>
    <mergeCell ref="N397:Q397"/>
    <mergeCell ref="F398:I398"/>
    <mergeCell ref="L398:M398"/>
    <mergeCell ref="N398:Q398"/>
    <mergeCell ref="F399:I399"/>
    <mergeCell ref="L399:M399"/>
    <mergeCell ref="N399:Q399"/>
    <mergeCell ref="F401:I401"/>
    <mergeCell ref="L401:M401"/>
    <mergeCell ref="N401:Q401"/>
    <mergeCell ref="F402:I402"/>
    <mergeCell ref="F404:I404"/>
    <mergeCell ref="L404:M404"/>
    <mergeCell ref="N404:Q404"/>
    <mergeCell ref="F405:I405"/>
    <mergeCell ref="F406:I406"/>
    <mergeCell ref="L406:M406"/>
    <mergeCell ref="N406:Q406"/>
    <mergeCell ref="F407:I407"/>
    <mergeCell ref="L407:M407"/>
    <mergeCell ref="N407:Q407"/>
    <mergeCell ref="F408:I408"/>
    <mergeCell ref="F409:I409"/>
    <mergeCell ref="L409:M409"/>
    <mergeCell ref="N409:Q409"/>
    <mergeCell ref="F410:I410"/>
    <mergeCell ref="L410:M410"/>
    <mergeCell ref="N410:Q410"/>
    <mergeCell ref="F411:I411"/>
    <mergeCell ref="L411:M411"/>
    <mergeCell ref="N411:Q411"/>
    <mergeCell ref="F413:I413"/>
    <mergeCell ref="L413:M413"/>
    <mergeCell ref="N413:Q413"/>
    <mergeCell ref="F414:I414"/>
    <mergeCell ref="F415:I415"/>
    <mergeCell ref="L415:M415"/>
    <mergeCell ref="N415:Q415"/>
    <mergeCell ref="F416:I416"/>
    <mergeCell ref="F417:I417"/>
    <mergeCell ref="L417:M417"/>
    <mergeCell ref="N417:Q417"/>
    <mergeCell ref="F418:I418"/>
    <mergeCell ref="F419:I419"/>
    <mergeCell ref="L419:M419"/>
    <mergeCell ref="N419:Q419"/>
    <mergeCell ref="F420:I420"/>
    <mergeCell ref="F421:I421"/>
    <mergeCell ref="L421:M421"/>
    <mergeCell ref="N421:Q421"/>
    <mergeCell ref="F422:I422"/>
    <mergeCell ref="F423:I423"/>
    <mergeCell ref="L423:M423"/>
    <mergeCell ref="N423:Q423"/>
    <mergeCell ref="F424:I424"/>
    <mergeCell ref="F425:I425"/>
    <mergeCell ref="L425:M425"/>
    <mergeCell ref="N425:Q425"/>
    <mergeCell ref="F426:I426"/>
    <mergeCell ref="L426:M426"/>
    <mergeCell ref="N426:Q426"/>
    <mergeCell ref="F428:I428"/>
    <mergeCell ref="L428:M428"/>
    <mergeCell ref="N428:Q428"/>
    <mergeCell ref="F429:I429"/>
    <mergeCell ref="F430:I430"/>
    <mergeCell ref="F431:I431"/>
    <mergeCell ref="F432:I432"/>
    <mergeCell ref="L432:M432"/>
    <mergeCell ref="N432:Q432"/>
    <mergeCell ref="F433:I433"/>
    <mergeCell ref="F434:I434"/>
    <mergeCell ref="L434:M434"/>
    <mergeCell ref="N434:Q434"/>
    <mergeCell ref="F435:I435"/>
    <mergeCell ref="F436:I436"/>
    <mergeCell ref="L436:M436"/>
    <mergeCell ref="N436:Q436"/>
    <mergeCell ref="F437:I437"/>
    <mergeCell ref="F438:I438"/>
    <mergeCell ref="L438:M438"/>
    <mergeCell ref="N438:Q438"/>
    <mergeCell ref="F439:I439"/>
    <mergeCell ref="F440:I440"/>
    <mergeCell ref="F441:I441"/>
    <mergeCell ref="F442:I442"/>
    <mergeCell ref="F443:I443"/>
    <mergeCell ref="F444:I444"/>
    <mergeCell ref="F445:I445"/>
    <mergeCell ref="F446:I446"/>
    <mergeCell ref="L446:M446"/>
    <mergeCell ref="N446:Q446"/>
    <mergeCell ref="F447:I447"/>
    <mergeCell ref="F448:I448"/>
    <mergeCell ref="L448:M448"/>
    <mergeCell ref="N448:Q448"/>
    <mergeCell ref="F449:I449"/>
    <mergeCell ref="F450:I450"/>
    <mergeCell ref="F451:I451"/>
    <mergeCell ref="F452:I452"/>
    <mergeCell ref="L452:M452"/>
    <mergeCell ref="N452:Q452"/>
    <mergeCell ref="F453:I453"/>
    <mergeCell ref="F454:I454"/>
    <mergeCell ref="L454:M454"/>
    <mergeCell ref="N454:Q454"/>
    <mergeCell ref="F455:I455"/>
    <mergeCell ref="F456:I456"/>
    <mergeCell ref="L456:M456"/>
    <mergeCell ref="N456:Q456"/>
    <mergeCell ref="F457:I457"/>
    <mergeCell ref="F458:I458"/>
    <mergeCell ref="L458:M458"/>
    <mergeCell ref="N458:Q458"/>
    <mergeCell ref="F459:I459"/>
    <mergeCell ref="L459:M459"/>
    <mergeCell ref="N459:Q459"/>
    <mergeCell ref="F460:I460"/>
    <mergeCell ref="F461:I461"/>
    <mergeCell ref="L461:M461"/>
    <mergeCell ref="N461:Q461"/>
    <mergeCell ref="F462:I462"/>
    <mergeCell ref="F463:I463"/>
    <mergeCell ref="L463:M463"/>
    <mergeCell ref="N463:Q463"/>
    <mergeCell ref="F464:I464"/>
    <mergeCell ref="F465:I465"/>
    <mergeCell ref="F466:I466"/>
    <mergeCell ref="F467:I467"/>
    <mergeCell ref="L467:M467"/>
    <mergeCell ref="N467:Q467"/>
    <mergeCell ref="F468:I468"/>
    <mergeCell ref="F469:I469"/>
    <mergeCell ref="L469:M469"/>
    <mergeCell ref="N469:Q469"/>
    <mergeCell ref="F470:I470"/>
    <mergeCell ref="L470:M470"/>
    <mergeCell ref="N470:Q470"/>
    <mergeCell ref="F471:I471"/>
    <mergeCell ref="F472:I472"/>
    <mergeCell ref="L472:M472"/>
    <mergeCell ref="N472:Q472"/>
    <mergeCell ref="F473:I473"/>
    <mergeCell ref="L473:M473"/>
    <mergeCell ref="N473:Q473"/>
    <mergeCell ref="F474:I474"/>
    <mergeCell ref="L474:M474"/>
    <mergeCell ref="N474:Q474"/>
    <mergeCell ref="F475:I475"/>
    <mergeCell ref="F476:I476"/>
    <mergeCell ref="L476:M476"/>
    <mergeCell ref="N476:Q476"/>
    <mergeCell ref="F477:I477"/>
    <mergeCell ref="L477:M477"/>
    <mergeCell ref="N477:Q477"/>
    <mergeCell ref="F479:I479"/>
    <mergeCell ref="L479:M479"/>
    <mergeCell ref="N479:Q479"/>
    <mergeCell ref="F480:I480"/>
    <mergeCell ref="F481:I481"/>
    <mergeCell ref="F482:I482"/>
    <mergeCell ref="F483:I483"/>
    <mergeCell ref="F484:I484"/>
    <mergeCell ref="F485:I485"/>
    <mergeCell ref="F486:I486"/>
    <mergeCell ref="F487:I487"/>
    <mergeCell ref="F488:I488"/>
    <mergeCell ref="F489:I489"/>
    <mergeCell ref="F490:I490"/>
    <mergeCell ref="F491:I491"/>
    <mergeCell ref="F492:I492"/>
    <mergeCell ref="L492:M492"/>
    <mergeCell ref="N492:Q492"/>
    <mergeCell ref="F493:I493"/>
    <mergeCell ref="L493:M493"/>
    <mergeCell ref="N493:Q493"/>
    <mergeCell ref="F494:I494"/>
    <mergeCell ref="L494:M494"/>
    <mergeCell ref="N494:Q494"/>
    <mergeCell ref="L502:M502"/>
    <mergeCell ref="N502:Q502"/>
    <mergeCell ref="F503:I503"/>
    <mergeCell ref="L503:M503"/>
    <mergeCell ref="N503:Q503"/>
    <mergeCell ref="F504:I504"/>
    <mergeCell ref="L504:M504"/>
    <mergeCell ref="N504:Q504"/>
    <mergeCell ref="F496:I496"/>
    <mergeCell ref="L496:M496"/>
    <mergeCell ref="N496:Q496"/>
    <mergeCell ref="F497:I497"/>
    <mergeCell ref="F498:I498"/>
    <mergeCell ref="L498:M498"/>
    <mergeCell ref="N498:Q498"/>
    <mergeCell ref="F499:I499"/>
    <mergeCell ref="F500:I500"/>
    <mergeCell ref="L500:M500"/>
    <mergeCell ref="N500:Q500"/>
    <mergeCell ref="H1:K1"/>
    <mergeCell ref="S2:AC2"/>
    <mergeCell ref="F505:I505"/>
    <mergeCell ref="L505:M505"/>
    <mergeCell ref="N505:Q505"/>
    <mergeCell ref="N127:Q127"/>
    <mergeCell ref="N128:Q128"/>
    <mergeCell ref="N129:Q129"/>
    <mergeCell ref="N147:Q147"/>
    <mergeCell ref="N165:Q165"/>
    <mergeCell ref="N179:Q179"/>
    <mergeCell ref="N192:Q192"/>
    <mergeCell ref="N195:Q195"/>
    <mergeCell ref="N196:Q196"/>
    <mergeCell ref="N285:Q285"/>
    <mergeCell ref="N380:Q380"/>
    <mergeCell ref="N400:Q400"/>
    <mergeCell ref="N403:Q403"/>
    <mergeCell ref="N412:Q412"/>
    <mergeCell ref="N427:Q427"/>
    <mergeCell ref="N478:Q478"/>
    <mergeCell ref="N495:Q495"/>
    <mergeCell ref="F501:I501"/>
    <mergeCell ref="F502:I502"/>
  </mergeCells>
  <hyperlinks>
    <hyperlink ref="F1:G1" location="C2" tooltip="Krycí list rozpočtu" display="1) Krycí list rozpočtu"/>
    <hyperlink ref="H1:K1" location="C87" tooltip="Rekapitulace rozpočtu" display="2) Rekapitulace rozpočtu"/>
    <hyperlink ref="L1" location="C126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34"/>
  <sheetViews>
    <sheetView showGridLines="0" zoomScaleNormal="100" workbookViewId="0">
      <pane ySplit="1" topLeftCell="A115" activePane="bottomLeft" state="frozen"/>
      <selection pane="bottomLeft" activeCell="L127" sqref="L127:M127"/>
    </sheetView>
  </sheetViews>
  <sheetFormatPr defaultRowHeight="13.5" x14ac:dyDescent="0.3"/>
  <cols>
    <col min="1" max="1" width="8.33203125" style="147" customWidth="1"/>
    <col min="2" max="2" width="1.6640625" style="147" customWidth="1"/>
    <col min="3" max="3" width="4.1640625" style="147" customWidth="1"/>
    <col min="4" max="4" width="4.33203125" style="147" customWidth="1"/>
    <col min="5" max="5" width="17.1640625" style="147" customWidth="1"/>
    <col min="6" max="7" width="11.1640625" style="147" customWidth="1"/>
    <col min="8" max="8" width="12.5" style="147" customWidth="1"/>
    <col min="9" max="9" width="7" style="147" customWidth="1"/>
    <col min="10" max="10" width="5.1640625" style="147" customWidth="1"/>
    <col min="11" max="11" width="11.5" style="147" customWidth="1"/>
    <col min="12" max="12" width="12" style="147" customWidth="1"/>
    <col min="13" max="14" width="6" style="147" customWidth="1"/>
    <col min="15" max="15" width="2" style="147" customWidth="1"/>
    <col min="16" max="16" width="12.5" style="147" customWidth="1"/>
    <col min="17" max="17" width="4.1640625" style="147" customWidth="1"/>
    <col min="18" max="18" width="1.6640625" style="147" customWidth="1"/>
    <col min="19" max="19" width="8.1640625" style="147" customWidth="1"/>
    <col min="20" max="20" width="29.6640625" style="147" customWidth="1"/>
    <col min="21" max="21" width="16.33203125" style="147" customWidth="1"/>
    <col min="22" max="22" width="12.33203125" style="147" customWidth="1"/>
    <col min="23" max="23" width="16.33203125" style="147" customWidth="1"/>
    <col min="24" max="24" width="12.1640625" style="147" customWidth="1"/>
    <col min="25" max="25" width="15" style="147" customWidth="1"/>
    <col min="26" max="26" width="11" style="147" customWidth="1"/>
    <col min="27" max="27" width="15" style="147" customWidth="1"/>
    <col min="28" max="28" width="16.33203125" style="147" customWidth="1"/>
    <col min="29" max="29" width="11" style="147" customWidth="1"/>
    <col min="30" max="30" width="15" style="147" customWidth="1"/>
    <col min="31" max="31" width="16.33203125" style="147" customWidth="1"/>
    <col min="32" max="43" width="9.33203125" style="147"/>
    <col min="44" max="65" width="9.33203125" style="147" hidden="1"/>
    <col min="66" max="16384" width="9.33203125" style="147"/>
  </cols>
  <sheetData>
    <row r="1" spans="1:66" ht="21.75" customHeight="1" x14ac:dyDescent="0.3">
      <c r="A1" s="106"/>
      <c r="B1" s="104"/>
      <c r="C1" s="104"/>
      <c r="D1" s="105" t="s">
        <v>1</v>
      </c>
      <c r="E1" s="104"/>
      <c r="F1" s="102" t="s">
        <v>1994</v>
      </c>
      <c r="G1" s="102"/>
      <c r="H1" s="146" t="s">
        <v>1995</v>
      </c>
      <c r="I1" s="146"/>
      <c r="J1" s="146"/>
      <c r="K1" s="146"/>
      <c r="L1" s="102" t="s">
        <v>1996</v>
      </c>
      <c r="M1" s="104"/>
      <c r="N1" s="104"/>
      <c r="O1" s="105" t="s">
        <v>100</v>
      </c>
      <c r="P1" s="104"/>
      <c r="Q1" s="104"/>
      <c r="R1" s="104"/>
      <c r="S1" s="102" t="s">
        <v>1997</v>
      </c>
      <c r="T1" s="102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</row>
    <row r="2" spans="1:66" ht="36.950000000000003" customHeight="1" x14ac:dyDescent="0.3">
      <c r="C2" s="148" t="s">
        <v>5</v>
      </c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T2" s="150" t="s">
        <v>93</v>
      </c>
    </row>
    <row r="3" spans="1:66" ht="6.95" customHeight="1" x14ac:dyDescent="0.3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  <c r="AT3" s="150" t="s">
        <v>86</v>
      </c>
    </row>
    <row r="4" spans="1:66" ht="36.950000000000003" customHeight="1" x14ac:dyDescent="0.3">
      <c r="B4" s="154"/>
      <c r="C4" s="155" t="s">
        <v>101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7"/>
      <c r="T4" s="158" t="s">
        <v>11</v>
      </c>
      <c r="AT4" s="150" t="s">
        <v>4</v>
      </c>
    </row>
    <row r="5" spans="1:66" ht="6.95" customHeight="1" x14ac:dyDescent="0.3">
      <c r="B5" s="154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7"/>
    </row>
    <row r="6" spans="1:66" ht="25.35" customHeight="1" x14ac:dyDescent="0.3">
      <c r="B6" s="154"/>
      <c r="C6" s="159"/>
      <c r="D6" s="160" t="s">
        <v>16</v>
      </c>
      <c r="E6" s="159"/>
      <c r="F6" s="161" t="str">
        <f>'Rekapitulace stavby'!K6</f>
        <v>Revitalizace areálu KOC V Podhájí- Zateplení objektu, Krajská Zdravotní a.s.-Masarykova nemocnice v Ústí n.L., o.z.</v>
      </c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9"/>
      <c r="R6" s="157"/>
    </row>
    <row r="7" spans="1:66" ht="25.35" customHeight="1" x14ac:dyDescent="0.3">
      <c r="B7" s="154"/>
      <c r="C7" s="159"/>
      <c r="D7" s="160" t="s">
        <v>102</v>
      </c>
      <c r="E7" s="159"/>
      <c r="F7" s="161" t="s">
        <v>103</v>
      </c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9"/>
      <c r="R7" s="157"/>
    </row>
    <row r="8" spans="1:66" s="162" customFormat="1" ht="32.85" customHeight="1" x14ac:dyDescent="0.3">
      <c r="B8" s="163"/>
      <c r="C8" s="164"/>
      <c r="D8" s="165" t="s">
        <v>104</v>
      </c>
      <c r="E8" s="164"/>
      <c r="F8" s="166" t="s">
        <v>1620</v>
      </c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4"/>
      <c r="R8" s="168"/>
    </row>
    <row r="9" spans="1:66" s="162" customFormat="1" ht="14.45" customHeight="1" x14ac:dyDescent="0.3">
      <c r="B9" s="163"/>
      <c r="C9" s="164"/>
      <c r="D9" s="160" t="s">
        <v>18</v>
      </c>
      <c r="E9" s="164"/>
      <c r="F9" s="169" t="s">
        <v>3</v>
      </c>
      <c r="G9" s="164"/>
      <c r="H9" s="164"/>
      <c r="I9" s="164"/>
      <c r="J9" s="164"/>
      <c r="K9" s="164"/>
      <c r="L9" s="164"/>
      <c r="M9" s="160" t="s">
        <v>19</v>
      </c>
      <c r="N9" s="164"/>
      <c r="O9" s="169" t="s">
        <v>3</v>
      </c>
      <c r="P9" s="164"/>
      <c r="Q9" s="164"/>
      <c r="R9" s="168"/>
    </row>
    <row r="10" spans="1:66" s="162" customFormat="1" ht="14.45" customHeight="1" x14ac:dyDescent="0.3">
      <c r="B10" s="163"/>
      <c r="C10" s="164"/>
      <c r="D10" s="160" t="s">
        <v>20</v>
      </c>
      <c r="E10" s="164"/>
      <c r="F10" s="169" t="s">
        <v>21</v>
      </c>
      <c r="G10" s="164"/>
      <c r="H10" s="164"/>
      <c r="I10" s="164"/>
      <c r="J10" s="164"/>
      <c r="K10" s="164"/>
      <c r="L10" s="164"/>
      <c r="M10" s="160" t="s">
        <v>22</v>
      </c>
      <c r="N10" s="164"/>
      <c r="O10" s="170" t="str">
        <f>'Rekapitulace stavby'!AN8</f>
        <v>12.02.2016</v>
      </c>
      <c r="P10" s="167"/>
      <c r="Q10" s="164"/>
      <c r="R10" s="168"/>
    </row>
    <row r="11" spans="1:66" s="162" customFormat="1" ht="10.9" customHeight="1" x14ac:dyDescent="0.3">
      <c r="B11" s="163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8"/>
    </row>
    <row r="12" spans="1:66" s="162" customFormat="1" ht="14.45" customHeight="1" x14ac:dyDescent="0.3">
      <c r="B12" s="163"/>
      <c r="C12" s="164"/>
      <c r="D12" s="160" t="s">
        <v>24</v>
      </c>
      <c r="E12" s="164"/>
      <c r="F12" s="164"/>
      <c r="G12" s="164"/>
      <c r="H12" s="164"/>
      <c r="I12" s="164"/>
      <c r="J12" s="164"/>
      <c r="K12" s="164"/>
      <c r="L12" s="164"/>
      <c r="M12" s="160" t="s">
        <v>25</v>
      </c>
      <c r="N12" s="164"/>
      <c r="O12" s="171" t="s">
        <v>3</v>
      </c>
      <c r="P12" s="167"/>
      <c r="Q12" s="164"/>
      <c r="R12" s="168"/>
    </row>
    <row r="13" spans="1:66" s="162" customFormat="1" ht="18" customHeight="1" x14ac:dyDescent="0.3">
      <c r="B13" s="163"/>
      <c r="C13" s="164"/>
      <c r="D13" s="164"/>
      <c r="E13" s="169" t="s">
        <v>26</v>
      </c>
      <c r="F13" s="164"/>
      <c r="G13" s="164"/>
      <c r="H13" s="164"/>
      <c r="I13" s="164"/>
      <c r="J13" s="164"/>
      <c r="K13" s="164"/>
      <c r="L13" s="164"/>
      <c r="M13" s="160" t="s">
        <v>27</v>
      </c>
      <c r="N13" s="164"/>
      <c r="O13" s="171" t="s">
        <v>3</v>
      </c>
      <c r="P13" s="167"/>
      <c r="Q13" s="164"/>
      <c r="R13" s="168"/>
    </row>
    <row r="14" spans="1:66" s="162" customFormat="1" ht="6.95" customHeight="1" x14ac:dyDescent="0.3">
      <c r="B14" s="163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8"/>
    </row>
    <row r="15" spans="1:66" s="162" customFormat="1" ht="14.45" customHeight="1" x14ac:dyDescent="0.3">
      <c r="B15" s="163"/>
      <c r="C15" s="164"/>
      <c r="D15" s="160" t="s">
        <v>28</v>
      </c>
      <c r="E15" s="164"/>
      <c r="F15" s="164"/>
      <c r="G15" s="164"/>
      <c r="H15" s="164"/>
      <c r="I15" s="164"/>
      <c r="J15" s="164"/>
      <c r="K15" s="164"/>
      <c r="L15" s="164"/>
      <c r="M15" s="160" t="s">
        <v>25</v>
      </c>
      <c r="N15" s="164"/>
      <c r="O15" s="171" t="str">
        <f>IF('Rekapitulace stavby'!AN13="","",'Rekapitulace stavby'!AN13)</f>
        <v/>
      </c>
      <c r="P15" s="167"/>
      <c r="Q15" s="164"/>
      <c r="R15" s="168"/>
    </row>
    <row r="16" spans="1:66" s="162" customFormat="1" ht="18" customHeight="1" x14ac:dyDescent="0.3">
      <c r="B16" s="163"/>
      <c r="C16" s="164"/>
      <c r="D16" s="164"/>
      <c r="E16" s="169" t="str">
        <f>IF('Rekapitulace stavby'!E14="","",'Rekapitulace stavby'!E14)</f>
        <v xml:space="preserve"> </v>
      </c>
      <c r="F16" s="164"/>
      <c r="G16" s="164"/>
      <c r="H16" s="164"/>
      <c r="I16" s="164"/>
      <c r="J16" s="164"/>
      <c r="K16" s="164"/>
      <c r="L16" s="164"/>
      <c r="M16" s="160" t="s">
        <v>27</v>
      </c>
      <c r="N16" s="164"/>
      <c r="O16" s="171" t="str">
        <f>IF('Rekapitulace stavby'!AN14="","",'Rekapitulace stavby'!AN14)</f>
        <v/>
      </c>
      <c r="P16" s="167"/>
      <c r="Q16" s="164"/>
      <c r="R16" s="168"/>
    </row>
    <row r="17" spans="2:18" s="162" customFormat="1" ht="6.95" customHeight="1" x14ac:dyDescent="0.3">
      <c r="B17" s="163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8"/>
    </row>
    <row r="18" spans="2:18" s="162" customFormat="1" ht="14.45" customHeight="1" x14ac:dyDescent="0.3">
      <c r="B18" s="163"/>
      <c r="C18" s="164"/>
      <c r="D18" s="160" t="s">
        <v>30</v>
      </c>
      <c r="E18" s="164"/>
      <c r="F18" s="164"/>
      <c r="G18" s="164"/>
      <c r="H18" s="164"/>
      <c r="I18" s="164"/>
      <c r="J18" s="164"/>
      <c r="K18" s="164"/>
      <c r="L18" s="164"/>
      <c r="M18" s="160" t="s">
        <v>25</v>
      </c>
      <c r="N18" s="164"/>
      <c r="O18" s="171" t="s">
        <v>3</v>
      </c>
      <c r="P18" s="167"/>
      <c r="Q18" s="164"/>
      <c r="R18" s="168"/>
    </row>
    <row r="19" spans="2:18" s="162" customFormat="1" ht="18" customHeight="1" x14ac:dyDescent="0.3">
      <c r="B19" s="163"/>
      <c r="C19" s="164"/>
      <c r="D19" s="164"/>
      <c r="E19" s="169" t="s">
        <v>31</v>
      </c>
      <c r="F19" s="164"/>
      <c r="G19" s="164"/>
      <c r="H19" s="164"/>
      <c r="I19" s="164"/>
      <c r="J19" s="164"/>
      <c r="K19" s="164"/>
      <c r="L19" s="164"/>
      <c r="M19" s="160" t="s">
        <v>27</v>
      </c>
      <c r="N19" s="164"/>
      <c r="O19" s="171" t="s">
        <v>3</v>
      </c>
      <c r="P19" s="167"/>
      <c r="Q19" s="164"/>
      <c r="R19" s="168"/>
    </row>
    <row r="20" spans="2:18" s="162" customFormat="1" ht="6.95" customHeight="1" x14ac:dyDescent="0.3">
      <c r="B20" s="163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8"/>
    </row>
    <row r="21" spans="2:18" s="162" customFormat="1" ht="14.45" customHeight="1" x14ac:dyDescent="0.3">
      <c r="B21" s="163"/>
      <c r="C21" s="164"/>
      <c r="D21" s="160" t="s">
        <v>34</v>
      </c>
      <c r="E21" s="164"/>
      <c r="F21" s="164"/>
      <c r="G21" s="164"/>
      <c r="H21" s="164"/>
      <c r="I21" s="164"/>
      <c r="J21" s="164"/>
      <c r="K21" s="164"/>
      <c r="L21" s="164"/>
      <c r="M21" s="160" t="s">
        <v>25</v>
      </c>
      <c r="N21" s="164"/>
      <c r="O21" s="171" t="s">
        <v>35</v>
      </c>
      <c r="P21" s="167"/>
      <c r="Q21" s="164"/>
      <c r="R21" s="168"/>
    </row>
    <row r="22" spans="2:18" s="162" customFormat="1" ht="18" customHeight="1" x14ac:dyDescent="0.3">
      <c r="B22" s="163"/>
      <c r="C22" s="164"/>
      <c r="D22" s="164"/>
      <c r="E22" s="169" t="s">
        <v>36</v>
      </c>
      <c r="F22" s="164"/>
      <c r="G22" s="164"/>
      <c r="H22" s="164"/>
      <c r="I22" s="164"/>
      <c r="J22" s="164"/>
      <c r="K22" s="164"/>
      <c r="L22" s="164"/>
      <c r="M22" s="160" t="s">
        <v>27</v>
      </c>
      <c r="N22" s="164"/>
      <c r="O22" s="171" t="s">
        <v>3</v>
      </c>
      <c r="P22" s="167"/>
      <c r="Q22" s="164"/>
      <c r="R22" s="168"/>
    </row>
    <row r="23" spans="2:18" s="162" customFormat="1" ht="6.95" customHeight="1" x14ac:dyDescent="0.3">
      <c r="B23" s="163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8"/>
    </row>
    <row r="24" spans="2:18" s="162" customFormat="1" ht="14.45" customHeight="1" x14ac:dyDescent="0.3">
      <c r="B24" s="163"/>
      <c r="C24" s="164"/>
      <c r="D24" s="160" t="s">
        <v>37</v>
      </c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8"/>
    </row>
    <row r="25" spans="2:18" s="162" customFormat="1" ht="22.5" customHeight="1" x14ac:dyDescent="0.3">
      <c r="B25" s="163"/>
      <c r="C25" s="164"/>
      <c r="D25" s="164"/>
      <c r="E25" s="172" t="s">
        <v>3</v>
      </c>
      <c r="F25" s="167"/>
      <c r="G25" s="167"/>
      <c r="H25" s="167"/>
      <c r="I25" s="167"/>
      <c r="J25" s="167"/>
      <c r="K25" s="167"/>
      <c r="L25" s="167"/>
      <c r="M25" s="164"/>
      <c r="N25" s="164"/>
      <c r="O25" s="164"/>
      <c r="P25" s="164"/>
      <c r="Q25" s="164"/>
      <c r="R25" s="168"/>
    </row>
    <row r="26" spans="2:18" s="162" customFormat="1" ht="6.95" customHeight="1" x14ac:dyDescent="0.3">
      <c r="B26" s="163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8"/>
    </row>
    <row r="27" spans="2:18" s="162" customFormat="1" ht="6.95" customHeight="1" x14ac:dyDescent="0.3">
      <c r="B27" s="163"/>
      <c r="C27" s="164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64"/>
      <c r="R27" s="168"/>
    </row>
    <row r="28" spans="2:18" s="162" customFormat="1" ht="14.45" customHeight="1" x14ac:dyDescent="0.3">
      <c r="B28" s="163"/>
      <c r="C28" s="164"/>
      <c r="D28" s="174" t="s">
        <v>106</v>
      </c>
      <c r="E28" s="164"/>
      <c r="F28" s="164"/>
      <c r="G28" s="164"/>
      <c r="H28" s="164"/>
      <c r="I28" s="164"/>
      <c r="J28" s="164"/>
      <c r="K28" s="164"/>
      <c r="L28" s="164"/>
      <c r="M28" s="175">
        <f>N89</f>
        <v>0</v>
      </c>
      <c r="N28" s="167"/>
      <c r="O28" s="167"/>
      <c r="P28" s="167"/>
      <c r="Q28" s="164"/>
      <c r="R28" s="168"/>
    </row>
    <row r="29" spans="2:18" s="162" customFormat="1" ht="14.45" customHeight="1" x14ac:dyDescent="0.3">
      <c r="B29" s="163"/>
      <c r="C29" s="164"/>
      <c r="D29" s="176" t="s">
        <v>107</v>
      </c>
      <c r="E29" s="164"/>
      <c r="F29" s="164"/>
      <c r="G29" s="164"/>
      <c r="H29" s="164"/>
      <c r="I29" s="164"/>
      <c r="J29" s="164"/>
      <c r="K29" s="164"/>
      <c r="L29" s="164"/>
      <c r="M29" s="175">
        <f>N104</f>
        <v>0</v>
      </c>
      <c r="N29" s="167"/>
      <c r="O29" s="167"/>
      <c r="P29" s="167"/>
      <c r="Q29" s="164"/>
      <c r="R29" s="168"/>
    </row>
    <row r="30" spans="2:18" s="162" customFormat="1" ht="6.95" customHeight="1" x14ac:dyDescent="0.3">
      <c r="B30" s="163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8"/>
    </row>
    <row r="31" spans="2:18" s="162" customFormat="1" ht="25.35" customHeight="1" x14ac:dyDescent="0.3">
      <c r="B31" s="163"/>
      <c r="C31" s="164"/>
      <c r="D31" s="177" t="s">
        <v>40</v>
      </c>
      <c r="E31" s="164"/>
      <c r="F31" s="164"/>
      <c r="G31" s="164"/>
      <c r="H31" s="164"/>
      <c r="I31" s="164"/>
      <c r="J31" s="164"/>
      <c r="K31" s="164"/>
      <c r="L31" s="164"/>
      <c r="M31" s="178">
        <f>ROUND(M28+M29,0)</f>
        <v>0</v>
      </c>
      <c r="N31" s="167"/>
      <c r="O31" s="167"/>
      <c r="P31" s="167"/>
      <c r="Q31" s="164"/>
      <c r="R31" s="168"/>
    </row>
    <row r="32" spans="2:18" s="162" customFormat="1" ht="6.95" customHeight="1" x14ac:dyDescent="0.3">
      <c r="B32" s="163"/>
      <c r="C32" s="164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64"/>
      <c r="R32" s="168"/>
    </row>
    <row r="33" spans="2:18" s="162" customFormat="1" ht="14.45" customHeight="1" x14ac:dyDescent="0.3">
      <c r="B33" s="163"/>
      <c r="C33" s="164"/>
      <c r="D33" s="179" t="s">
        <v>41</v>
      </c>
      <c r="E33" s="179" t="s">
        <v>42</v>
      </c>
      <c r="F33" s="180">
        <v>0.21</v>
      </c>
      <c r="G33" s="181" t="s">
        <v>43</v>
      </c>
      <c r="H33" s="182">
        <f>ROUND((SUM(BE104:BE105)+SUM(BE124:BE433)), 0)</f>
        <v>0</v>
      </c>
      <c r="I33" s="167"/>
      <c r="J33" s="167"/>
      <c r="K33" s="164"/>
      <c r="L33" s="164"/>
      <c r="M33" s="182">
        <f>ROUND(ROUND((SUM(BE104:BE105)+SUM(BE124:BE433)), 0)*F33, 1)</f>
        <v>0</v>
      </c>
      <c r="N33" s="167"/>
      <c r="O33" s="167"/>
      <c r="P33" s="167"/>
      <c r="Q33" s="164"/>
      <c r="R33" s="168"/>
    </row>
    <row r="34" spans="2:18" s="162" customFormat="1" ht="14.45" customHeight="1" x14ac:dyDescent="0.3">
      <c r="B34" s="163"/>
      <c r="C34" s="164"/>
      <c r="D34" s="164"/>
      <c r="E34" s="179" t="s">
        <v>44</v>
      </c>
      <c r="F34" s="180">
        <v>0.15</v>
      </c>
      <c r="G34" s="181" t="s">
        <v>43</v>
      </c>
      <c r="H34" s="182">
        <f>ROUND((SUM(BF104:BF105)+SUM(BF124:BF433)), 0)</f>
        <v>0</v>
      </c>
      <c r="I34" s="167"/>
      <c r="J34" s="167"/>
      <c r="K34" s="164"/>
      <c r="L34" s="164"/>
      <c r="M34" s="182">
        <f>ROUND(ROUND((SUM(BF104:BF105)+SUM(BF124:BF433)), 0)*F34, 1)</f>
        <v>0</v>
      </c>
      <c r="N34" s="167"/>
      <c r="O34" s="167"/>
      <c r="P34" s="167"/>
      <c r="Q34" s="164"/>
      <c r="R34" s="168"/>
    </row>
    <row r="35" spans="2:18" s="162" customFormat="1" ht="14.45" hidden="1" customHeight="1" x14ac:dyDescent="0.3">
      <c r="B35" s="163"/>
      <c r="C35" s="164"/>
      <c r="D35" s="164"/>
      <c r="E35" s="179" t="s">
        <v>45</v>
      </c>
      <c r="F35" s="180">
        <v>0.21</v>
      </c>
      <c r="G35" s="181" t="s">
        <v>43</v>
      </c>
      <c r="H35" s="182">
        <f>ROUND((SUM(BG104:BG105)+SUM(BG124:BG433)), 0)</f>
        <v>0</v>
      </c>
      <c r="I35" s="167"/>
      <c r="J35" s="167"/>
      <c r="K35" s="164"/>
      <c r="L35" s="164"/>
      <c r="M35" s="182">
        <v>0</v>
      </c>
      <c r="N35" s="167"/>
      <c r="O35" s="167"/>
      <c r="P35" s="167"/>
      <c r="Q35" s="164"/>
      <c r="R35" s="168"/>
    </row>
    <row r="36" spans="2:18" s="162" customFormat="1" ht="14.45" hidden="1" customHeight="1" x14ac:dyDescent="0.3">
      <c r="B36" s="163"/>
      <c r="C36" s="164"/>
      <c r="D36" s="164"/>
      <c r="E36" s="179" t="s">
        <v>46</v>
      </c>
      <c r="F36" s="180">
        <v>0.15</v>
      </c>
      <c r="G36" s="181" t="s">
        <v>43</v>
      </c>
      <c r="H36" s="182">
        <f>ROUND((SUM(BH104:BH105)+SUM(BH124:BH433)), 0)</f>
        <v>0</v>
      </c>
      <c r="I36" s="167"/>
      <c r="J36" s="167"/>
      <c r="K36" s="164"/>
      <c r="L36" s="164"/>
      <c r="M36" s="182">
        <v>0</v>
      </c>
      <c r="N36" s="167"/>
      <c r="O36" s="167"/>
      <c r="P36" s="167"/>
      <c r="Q36" s="164"/>
      <c r="R36" s="168"/>
    </row>
    <row r="37" spans="2:18" s="162" customFormat="1" ht="14.45" hidden="1" customHeight="1" x14ac:dyDescent="0.3">
      <c r="B37" s="163"/>
      <c r="C37" s="164"/>
      <c r="D37" s="164"/>
      <c r="E37" s="179" t="s">
        <v>47</v>
      </c>
      <c r="F37" s="180">
        <v>0</v>
      </c>
      <c r="G37" s="181" t="s">
        <v>43</v>
      </c>
      <c r="H37" s="182">
        <f>ROUND((SUM(BI104:BI105)+SUM(BI124:BI433)), 0)</f>
        <v>0</v>
      </c>
      <c r="I37" s="167"/>
      <c r="J37" s="167"/>
      <c r="K37" s="164"/>
      <c r="L37" s="164"/>
      <c r="M37" s="182">
        <v>0</v>
      </c>
      <c r="N37" s="167"/>
      <c r="O37" s="167"/>
      <c r="P37" s="167"/>
      <c r="Q37" s="164"/>
      <c r="R37" s="168"/>
    </row>
    <row r="38" spans="2:18" s="162" customFormat="1" ht="6.95" customHeight="1" x14ac:dyDescent="0.3">
      <c r="B38" s="163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8"/>
    </row>
    <row r="39" spans="2:18" s="162" customFormat="1" ht="25.35" customHeight="1" x14ac:dyDescent="0.3">
      <c r="B39" s="163"/>
      <c r="C39" s="183"/>
      <c r="D39" s="184" t="s">
        <v>48</v>
      </c>
      <c r="E39" s="185"/>
      <c r="F39" s="185"/>
      <c r="G39" s="186" t="s">
        <v>49</v>
      </c>
      <c r="H39" s="187" t="s">
        <v>50</v>
      </c>
      <c r="I39" s="185"/>
      <c r="J39" s="185"/>
      <c r="K39" s="185"/>
      <c r="L39" s="188">
        <f>SUM(M31:M37)</f>
        <v>0</v>
      </c>
      <c r="M39" s="189"/>
      <c r="N39" s="189"/>
      <c r="O39" s="189"/>
      <c r="P39" s="190"/>
      <c r="Q39" s="183"/>
      <c r="R39" s="168"/>
    </row>
    <row r="40" spans="2:18" s="162" customFormat="1" ht="14.45" customHeight="1" x14ac:dyDescent="0.3"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8"/>
    </row>
    <row r="41" spans="2:18" s="162" customFormat="1" ht="14.45" customHeight="1" x14ac:dyDescent="0.3">
      <c r="B41" s="163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8"/>
    </row>
    <row r="42" spans="2:18" x14ac:dyDescent="0.3">
      <c r="B42" s="154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7"/>
    </row>
    <row r="43" spans="2:18" x14ac:dyDescent="0.3">
      <c r="B43" s="154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7"/>
    </row>
    <row r="44" spans="2:18" x14ac:dyDescent="0.3">
      <c r="B44" s="154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7"/>
    </row>
    <row r="45" spans="2:18" x14ac:dyDescent="0.3">
      <c r="B45" s="154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7"/>
    </row>
    <row r="46" spans="2:18" x14ac:dyDescent="0.3">
      <c r="B46" s="154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7"/>
    </row>
    <row r="47" spans="2:18" x14ac:dyDescent="0.3">
      <c r="B47" s="154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7"/>
    </row>
    <row r="48" spans="2:18" x14ac:dyDescent="0.3">
      <c r="B48" s="154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7"/>
    </row>
    <row r="49" spans="2:18" x14ac:dyDescent="0.3">
      <c r="B49" s="154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7"/>
    </row>
    <row r="50" spans="2:18" s="162" customFormat="1" ht="15" x14ac:dyDescent="0.3">
      <c r="B50" s="163"/>
      <c r="C50" s="164"/>
      <c r="D50" s="191" t="s">
        <v>51</v>
      </c>
      <c r="E50" s="173"/>
      <c r="F50" s="173"/>
      <c r="G50" s="173"/>
      <c r="H50" s="192"/>
      <c r="I50" s="164"/>
      <c r="J50" s="191" t="s">
        <v>52</v>
      </c>
      <c r="K50" s="173"/>
      <c r="L50" s="173"/>
      <c r="M50" s="173"/>
      <c r="N50" s="173"/>
      <c r="O50" s="173"/>
      <c r="P50" s="192"/>
      <c r="Q50" s="164"/>
      <c r="R50" s="168"/>
    </row>
    <row r="51" spans="2:18" x14ac:dyDescent="0.3">
      <c r="B51" s="154"/>
      <c r="C51" s="159"/>
      <c r="D51" s="193"/>
      <c r="E51" s="159"/>
      <c r="F51" s="159"/>
      <c r="G51" s="159"/>
      <c r="H51" s="194"/>
      <c r="I51" s="159"/>
      <c r="J51" s="193"/>
      <c r="K51" s="159"/>
      <c r="L51" s="159"/>
      <c r="M51" s="159"/>
      <c r="N51" s="159"/>
      <c r="O51" s="159"/>
      <c r="P51" s="194"/>
      <c r="Q51" s="159"/>
      <c r="R51" s="157"/>
    </row>
    <row r="52" spans="2:18" x14ac:dyDescent="0.3">
      <c r="B52" s="154"/>
      <c r="C52" s="159"/>
      <c r="D52" s="193"/>
      <c r="E52" s="159"/>
      <c r="F52" s="159"/>
      <c r="G52" s="159"/>
      <c r="H52" s="194"/>
      <c r="I52" s="159"/>
      <c r="J52" s="193"/>
      <c r="K52" s="159"/>
      <c r="L52" s="159"/>
      <c r="M52" s="159"/>
      <c r="N52" s="159"/>
      <c r="O52" s="159"/>
      <c r="P52" s="194"/>
      <c r="Q52" s="159"/>
      <c r="R52" s="157"/>
    </row>
    <row r="53" spans="2:18" x14ac:dyDescent="0.3">
      <c r="B53" s="154"/>
      <c r="C53" s="159"/>
      <c r="D53" s="193"/>
      <c r="E53" s="159"/>
      <c r="F53" s="159"/>
      <c r="G53" s="159"/>
      <c r="H53" s="194"/>
      <c r="I53" s="159"/>
      <c r="J53" s="193"/>
      <c r="K53" s="159"/>
      <c r="L53" s="159"/>
      <c r="M53" s="159"/>
      <c r="N53" s="159"/>
      <c r="O53" s="159"/>
      <c r="P53" s="194"/>
      <c r="Q53" s="159"/>
      <c r="R53" s="157"/>
    </row>
    <row r="54" spans="2:18" x14ac:dyDescent="0.3">
      <c r="B54" s="154"/>
      <c r="C54" s="159"/>
      <c r="D54" s="193"/>
      <c r="E54" s="159"/>
      <c r="F54" s="159"/>
      <c r="G54" s="159"/>
      <c r="H54" s="194"/>
      <c r="I54" s="159"/>
      <c r="J54" s="193"/>
      <c r="K54" s="159"/>
      <c r="L54" s="159"/>
      <c r="M54" s="159"/>
      <c r="N54" s="159"/>
      <c r="O54" s="159"/>
      <c r="P54" s="194"/>
      <c r="Q54" s="159"/>
      <c r="R54" s="157"/>
    </row>
    <row r="55" spans="2:18" x14ac:dyDescent="0.3">
      <c r="B55" s="154"/>
      <c r="C55" s="159"/>
      <c r="D55" s="193"/>
      <c r="E55" s="159"/>
      <c r="F55" s="159"/>
      <c r="G55" s="159"/>
      <c r="H55" s="194"/>
      <c r="I55" s="159"/>
      <c r="J55" s="193"/>
      <c r="K55" s="159"/>
      <c r="L55" s="159"/>
      <c r="M55" s="159"/>
      <c r="N55" s="159"/>
      <c r="O55" s="159"/>
      <c r="P55" s="194"/>
      <c r="Q55" s="159"/>
      <c r="R55" s="157"/>
    </row>
    <row r="56" spans="2:18" x14ac:dyDescent="0.3">
      <c r="B56" s="154"/>
      <c r="C56" s="159"/>
      <c r="D56" s="193"/>
      <c r="E56" s="159"/>
      <c r="F56" s="159"/>
      <c r="G56" s="159"/>
      <c r="H56" s="194"/>
      <c r="I56" s="159"/>
      <c r="J56" s="193"/>
      <c r="K56" s="159"/>
      <c r="L56" s="159"/>
      <c r="M56" s="159"/>
      <c r="N56" s="159"/>
      <c r="O56" s="159"/>
      <c r="P56" s="194"/>
      <c r="Q56" s="159"/>
      <c r="R56" s="157"/>
    </row>
    <row r="57" spans="2:18" x14ac:dyDescent="0.3">
      <c r="B57" s="154"/>
      <c r="C57" s="159"/>
      <c r="D57" s="193"/>
      <c r="E57" s="159"/>
      <c r="F57" s="159"/>
      <c r="G57" s="159"/>
      <c r="H57" s="194"/>
      <c r="I57" s="159"/>
      <c r="J57" s="193"/>
      <c r="K57" s="159"/>
      <c r="L57" s="159"/>
      <c r="M57" s="159"/>
      <c r="N57" s="159"/>
      <c r="O57" s="159"/>
      <c r="P57" s="194"/>
      <c r="Q57" s="159"/>
      <c r="R57" s="157"/>
    </row>
    <row r="58" spans="2:18" x14ac:dyDescent="0.3">
      <c r="B58" s="154"/>
      <c r="C58" s="159"/>
      <c r="D58" s="193"/>
      <c r="E58" s="159"/>
      <c r="F58" s="159"/>
      <c r="G58" s="159"/>
      <c r="H58" s="194"/>
      <c r="I58" s="159"/>
      <c r="J58" s="193"/>
      <c r="K58" s="159"/>
      <c r="L58" s="159"/>
      <c r="M58" s="159"/>
      <c r="N58" s="159"/>
      <c r="O58" s="159"/>
      <c r="P58" s="194"/>
      <c r="Q58" s="159"/>
      <c r="R58" s="157"/>
    </row>
    <row r="59" spans="2:18" s="162" customFormat="1" ht="15" x14ac:dyDescent="0.3">
      <c r="B59" s="163"/>
      <c r="C59" s="164"/>
      <c r="D59" s="195" t="s">
        <v>53</v>
      </c>
      <c r="E59" s="196"/>
      <c r="F59" s="196"/>
      <c r="G59" s="197" t="s">
        <v>54</v>
      </c>
      <c r="H59" s="198"/>
      <c r="I59" s="164"/>
      <c r="J59" s="195" t="s">
        <v>53</v>
      </c>
      <c r="K59" s="196"/>
      <c r="L59" s="196"/>
      <c r="M59" s="196"/>
      <c r="N59" s="197" t="s">
        <v>54</v>
      </c>
      <c r="O59" s="196"/>
      <c r="P59" s="198"/>
      <c r="Q59" s="164"/>
      <c r="R59" s="168"/>
    </row>
    <row r="60" spans="2:18" x14ac:dyDescent="0.3">
      <c r="B60" s="154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7"/>
    </row>
    <row r="61" spans="2:18" s="162" customFormat="1" ht="15" x14ac:dyDescent="0.3">
      <c r="B61" s="163"/>
      <c r="C61" s="164"/>
      <c r="D61" s="191" t="s">
        <v>55</v>
      </c>
      <c r="E61" s="173"/>
      <c r="F61" s="173"/>
      <c r="G61" s="173"/>
      <c r="H61" s="192"/>
      <c r="I61" s="164"/>
      <c r="J61" s="191" t="s">
        <v>56</v>
      </c>
      <c r="K61" s="173"/>
      <c r="L61" s="173"/>
      <c r="M61" s="173"/>
      <c r="N61" s="173"/>
      <c r="O61" s="173"/>
      <c r="P61" s="192"/>
      <c r="Q61" s="164"/>
      <c r="R61" s="168"/>
    </row>
    <row r="62" spans="2:18" x14ac:dyDescent="0.3">
      <c r="B62" s="154"/>
      <c r="C62" s="159"/>
      <c r="D62" s="193"/>
      <c r="E62" s="159"/>
      <c r="F62" s="159"/>
      <c r="G62" s="159"/>
      <c r="H62" s="194"/>
      <c r="I62" s="159"/>
      <c r="J62" s="193"/>
      <c r="K62" s="159"/>
      <c r="L62" s="159"/>
      <c r="M62" s="159"/>
      <c r="N62" s="159"/>
      <c r="O62" s="159"/>
      <c r="P62" s="194"/>
      <c r="Q62" s="159"/>
      <c r="R62" s="157"/>
    </row>
    <row r="63" spans="2:18" x14ac:dyDescent="0.3">
      <c r="B63" s="154"/>
      <c r="C63" s="159"/>
      <c r="D63" s="193"/>
      <c r="E63" s="159"/>
      <c r="F63" s="159"/>
      <c r="G63" s="159"/>
      <c r="H63" s="194"/>
      <c r="I63" s="159"/>
      <c r="J63" s="193"/>
      <c r="K63" s="159"/>
      <c r="L63" s="159"/>
      <c r="M63" s="159"/>
      <c r="N63" s="159"/>
      <c r="O63" s="159"/>
      <c r="P63" s="194"/>
      <c r="Q63" s="159"/>
      <c r="R63" s="157"/>
    </row>
    <row r="64" spans="2:18" x14ac:dyDescent="0.3">
      <c r="B64" s="154"/>
      <c r="C64" s="159"/>
      <c r="D64" s="193"/>
      <c r="E64" s="159"/>
      <c r="F64" s="159"/>
      <c r="G64" s="159"/>
      <c r="H64" s="194"/>
      <c r="I64" s="159"/>
      <c r="J64" s="193"/>
      <c r="K64" s="159"/>
      <c r="L64" s="159"/>
      <c r="M64" s="159"/>
      <c r="N64" s="159"/>
      <c r="O64" s="159"/>
      <c r="P64" s="194"/>
      <c r="Q64" s="159"/>
      <c r="R64" s="157"/>
    </row>
    <row r="65" spans="2:18" x14ac:dyDescent="0.3">
      <c r="B65" s="154"/>
      <c r="C65" s="159"/>
      <c r="D65" s="193"/>
      <c r="E65" s="159"/>
      <c r="F65" s="159"/>
      <c r="G65" s="159"/>
      <c r="H65" s="194"/>
      <c r="I65" s="159"/>
      <c r="J65" s="193"/>
      <c r="K65" s="159"/>
      <c r="L65" s="159"/>
      <c r="M65" s="159"/>
      <c r="N65" s="159"/>
      <c r="O65" s="159"/>
      <c r="P65" s="194"/>
      <c r="Q65" s="159"/>
      <c r="R65" s="157"/>
    </row>
    <row r="66" spans="2:18" x14ac:dyDescent="0.3">
      <c r="B66" s="154"/>
      <c r="C66" s="159"/>
      <c r="D66" s="193"/>
      <c r="E66" s="159"/>
      <c r="F66" s="159"/>
      <c r="G66" s="159"/>
      <c r="H66" s="194"/>
      <c r="I66" s="159"/>
      <c r="J66" s="193"/>
      <c r="K66" s="159"/>
      <c r="L66" s="159"/>
      <c r="M66" s="159"/>
      <c r="N66" s="159"/>
      <c r="O66" s="159"/>
      <c r="P66" s="194"/>
      <c r="Q66" s="159"/>
      <c r="R66" s="157"/>
    </row>
    <row r="67" spans="2:18" x14ac:dyDescent="0.3">
      <c r="B67" s="154"/>
      <c r="C67" s="159"/>
      <c r="D67" s="193"/>
      <c r="E67" s="159"/>
      <c r="F67" s="159"/>
      <c r="G67" s="159"/>
      <c r="H67" s="194"/>
      <c r="I67" s="159"/>
      <c r="J67" s="193"/>
      <c r="K67" s="159"/>
      <c r="L67" s="159"/>
      <c r="M67" s="159"/>
      <c r="N67" s="159"/>
      <c r="O67" s="159"/>
      <c r="P67" s="194"/>
      <c r="Q67" s="159"/>
      <c r="R67" s="157"/>
    </row>
    <row r="68" spans="2:18" x14ac:dyDescent="0.3">
      <c r="B68" s="154"/>
      <c r="C68" s="159"/>
      <c r="D68" s="193"/>
      <c r="E68" s="159"/>
      <c r="F68" s="159"/>
      <c r="G68" s="159"/>
      <c r="H68" s="194"/>
      <c r="I68" s="159"/>
      <c r="J68" s="193"/>
      <c r="K68" s="159"/>
      <c r="L68" s="159"/>
      <c r="M68" s="159"/>
      <c r="N68" s="159"/>
      <c r="O68" s="159"/>
      <c r="P68" s="194"/>
      <c r="Q68" s="159"/>
      <c r="R68" s="157"/>
    </row>
    <row r="69" spans="2:18" x14ac:dyDescent="0.3">
      <c r="B69" s="154"/>
      <c r="C69" s="159"/>
      <c r="D69" s="193"/>
      <c r="E69" s="159"/>
      <c r="F69" s="159"/>
      <c r="G69" s="159"/>
      <c r="H69" s="194"/>
      <c r="I69" s="159"/>
      <c r="J69" s="193"/>
      <c r="K69" s="159"/>
      <c r="L69" s="159"/>
      <c r="M69" s="159"/>
      <c r="N69" s="159"/>
      <c r="O69" s="159"/>
      <c r="P69" s="194"/>
      <c r="Q69" s="159"/>
      <c r="R69" s="157"/>
    </row>
    <row r="70" spans="2:18" s="162" customFormat="1" ht="15" x14ac:dyDescent="0.3">
      <c r="B70" s="163"/>
      <c r="C70" s="164"/>
      <c r="D70" s="195" t="s">
        <v>53</v>
      </c>
      <c r="E70" s="196"/>
      <c r="F70" s="196"/>
      <c r="G70" s="197" t="s">
        <v>54</v>
      </c>
      <c r="H70" s="198"/>
      <c r="I70" s="164"/>
      <c r="J70" s="195" t="s">
        <v>53</v>
      </c>
      <c r="K70" s="196"/>
      <c r="L70" s="196"/>
      <c r="M70" s="196"/>
      <c r="N70" s="197" t="s">
        <v>54</v>
      </c>
      <c r="O70" s="196"/>
      <c r="P70" s="198"/>
      <c r="Q70" s="164"/>
      <c r="R70" s="168"/>
    </row>
    <row r="71" spans="2:18" s="162" customFormat="1" ht="14.45" customHeight="1" x14ac:dyDescent="0.3">
      <c r="B71" s="199"/>
      <c r="C71" s="200"/>
      <c r="D71" s="200"/>
      <c r="E71" s="200"/>
      <c r="F71" s="200"/>
      <c r="G71" s="200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1"/>
    </row>
    <row r="75" spans="2:18" s="162" customFormat="1" ht="6.95" customHeight="1" x14ac:dyDescent="0.3">
      <c r="B75" s="202"/>
      <c r="C75" s="203"/>
      <c r="D75" s="203"/>
      <c r="E75" s="203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4"/>
    </row>
    <row r="76" spans="2:18" s="162" customFormat="1" ht="36.950000000000003" customHeight="1" x14ac:dyDescent="0.3">
      <c r="B76" s="163"/>
      <c r="C76" s="155" t="s">
        <v>108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8"/>
    </row>
    <row r="77" spans="2:18" s="162" customFormat="1" ht="6.95" customHeight="1" x14ac:dyDescent="0.3"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8"/>
    </row>
    <row r="78" spans="2:18" s="162" customFormat="1" ht="30" customHeight="1" x14ac:dyDescent="0.3">
      <c r="B78" s="163"/>
      <c r="C78" s="160" t="s">
        <v>16</v>
      </c>
      <c r="D78" s="164"/>
      <c r="E78" s="164"/>
      <c r="F78" s="161" t="str">
        <f>F6</f>
        <v>Revitalizace areálu KOC V Podhájí- Zateplení objektu, Krajská Zdravotní a.s.-Masarykova nemocnice v Ústí n.L., o.z.</v>
      </c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4"/>
      <c r="R78" s="168"/>
    </row>
    <row r="79" spans="2:18" ht="30" customHeight="1" x14ac:dyDescent="0.3">
      <c r="B79" s="154"/>
      <c r="C79" s="160" t="s">
        <v>102</v>
      </c>
      <c r="D79" s="159"/>
      <c r="E79" s="159"/>
      <c r="F79" s="161" t="s">
        <v>103</v>
      </c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9"/>
      <c r="R79" s="157"/>
    </row>
    <row r="80" spans="2:18" s="162" customFormat="1" ht="36.950000000000003" customHeight="1" x14ac:dyDescent="0.3">
      <c r="B80" s="163"/>
      <c r="C80" s="205" t="s">
        <v>104</v>
      </c>
      <c r="D80" s="164"/>
      <c r="E80" s="164"/>
      <c r="F80" s="206" t="str">
        <f>F8</f>
        <v>03 - SO 100.03 - Odstranění balkonu 2.NP (původní objekt)</v>
      </c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4"/>
      <c r="R80" s="168"/>
    </row>
    <row r="81" spans="2:47" s="162" customFormat="1" ht="6.95" customHeight="1" x14ac:dyDescent="0.3"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8"/>
    </row>
    <row r="82" spans="2:47" s="162" customFormat="1" ht="18" customHeight="1" x14ac:dyDescent="0.3">
      <c r="B82" s="163"/>
      <c r="C82" s="160" t="s">
        <v>20</v>
      </c>
      <c r="D82" s="164"/>
      <c r="E82" s="164"/>
      <c r="F82" s="169" t="str">
        <f>F10</f>
        <v>Ústí n.L.</v>
      </c>
      <c r="G82" s="164"/>
      <c r="H82" s="164"/>
      <c r="I82" s="164"/>
      <c r="J82" s="164"/>
      <c r="K82" s="160" t="s">
        <v>22</v>
      </c>
      <c r="L82" s="164"/>
      <c r="M82" s="170" t="str">
        <f>IF(O10="","",O10)</f>
        <v>12.02.2016</v>
      </c>
      <c r="N82" s="167"/>
      <c r="O82" s="167"/>
      <c r="P82" s="167"/>
      <c r="Q82" s="164"/>
      <c r="R82" s="168"/>
    </row>
    <row r="83" spans="2:47" s="162" customFormat="1" ht="6.95" customHeight="1" x14ac:dyDescent="0.3">
      <c r="B83" s="163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8"/>
    </row>
    <row r="84" spans="2:47" s="162" customFormat="1" ht="15" x14ac:dyDescent="0.3">
      <c r="B84" s="163"/>
      <c r="C84" s="160" t="s">
        <v>24</v>
      </c>
      <c r="D84" s="164"/>
      <c r="E84" s="164"/>
      <c r="F84" s="169" t="str">
        <f>E13</f>
        <v>Krajská zdravotní a.s. Ústí n.L.</v>
      </c>
      <c r="G84" s="164"/>
      <c r="H84" s="164"/>
      <c r="I84" s="164"/>
      <c r="J84" s="164"/>
      <c r="K84" s="160" t="s">
        <v>30</v>
      </c>
      <c r="L84" s="164"/>
      <c r="M84" s="171" t="str">
        <f>E19</f>
        <v>Ct.Žežulka - Zefraprojekt</v>
      </c>
      <c r="N84" s="167"/>
      <c r="O84" s="167"/>
      <c r="P84" s="167"/>
      <c r="Q84" s="167"/>
      <c r="R84" s="168"/>
    </row>
    <row r="85" spans="2:47" s="162" customFormat="1" ht="14.45" customHeight="1" x14ac:dyDescent="0.3">
      <c r="B85" s="163"/>
      <c r="C85" s="160" t="s">
        <v>28</v>
      </c>
      <c r="D85" s="164"/>
      <c r="E85" s="164"/>
      <c r="F85" s="169" t="str">
        <f>IF(E16="","",E16)</f>
        <v xml:space="preserve"> </v>
      </c>
      <c r="G85" s="164"/>
      <c r="H85" s="164"/>
      <c r="I85" s="164"/>
      <c r="J85" s="164"/>
      <c r="K85" s="160" t="s">
        <v>34</v>
      </c>
      <c r="L85" s="164"/>
      <c r="M85" s="171" t="str">
        <f>E22</f>
        <v>STAPO UL s.r.o.</v>
      </c>
      <c r="N85" s="167"/>
      <c r="O85" s="167"/>
      <c r="P85" s="167"/>
      <c r="Q85" s="167"/>
      <c r="R85" s="168"/>
    </row>
    <row r="86" spans="2:47" s="162" customFormat="1" ht="10.35" customHeight="1" x14ac:dyDescent="0.3">
      <c r="B86" s="163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8"/>
    </row>
    <row r="87" spans="2:47" s="162" customFormat="1" ht="29.25" customHeight="1" x14ac:dyDescent="0.3">
      <c r="B87" s="163"/>
      <c r="C87" s="207" t="s">
        <v>109</v>
      </c>
      <c r="D87" s="208"/>
      <c r="E87" s="208"/>
      <c r="F87" s="208"/>
      <c r="G87" s="208"/>
      <c r="H87" s="183"/>
      <c r="I87" s="183"/>
      <c r="J87" s="183"/>
      <c r="K87" s="183"/>
      <c r="L87" s="183"/>
      <c r="M87" s="183"/>
      <c r="N87" s="207" t="s">
        <v>110</v>
      </c>
      <c r="O87" s="167"/>
      <c r="P87" s="167"/>
      <c r="Q87" s="167"/>
      <c r="R87" s="168"/>
    </row>
    <row r="88" spans="2:47" s="162" customFormat="1" ht="10.35" customHeight="1" x14ac:dyDescent="0.3">
      <c r="B88" s="163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8"/>
    </row>
    <row r="89" spans="2:47" s="162" customFormat="1" ht="29.25" customHeight="1" x14ac:dyDescent="0.3">
      <c r="B89" s="163"/>
      <c r="C89" s="209" t="s">
        <v>111</v>
      </c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210">
        <f>N124</f>
        <v>0</v>
      </c>
      <c r="O89" s="167"/>
      <c r="P89" s="167"/>
      <c r="Q89" s="167"/>
      <c r="R89" s="168"/>
      <c r="AU89" s="150" t="s">
        <v>112</v>
      </c>
    </row>
    <row r="90" spans="2:47" s="217" customFormat="1" ht="24.95" customHeight="1" x14ac:dyDescent="0.3">
      <c r="B90" s="211"/>
      <c r="C90" s="212"/>
      <c r="D90" s="213" t="s">
        <v>113</v>
      </c>
      <c r="E90" s="212"/>
      <c r="F90" s="212"/>
      <c r="G90" s="212"/>
      <c r="H90" s="212"/>
      <c r="I90" s="212"/>
      <c r="J90" s="212"/>
      <c r="K90" s="212"/>
      <c r="L90" s="212"/>
      <c r="M90" s="212"/>
      <c r="N90" s="214">
        <f>N125</f>
        <v>0</v>
      </c>
      <c r="O90" s="215"/>
      <c r="P90" s="215"/>
      <c r="Q90" s="215"/>
      <c r="R90" s="216"/>
    </row>
    <row r="91" spans="2:47" s="224" customFormat="1" ht="19.899999999999999" customHeight="1" x14ac:dyDescent="0.3">
      <c r="B91" s="218"/>
      <c r="C91" s="219"/>
      <c r="D91" s="220" t="s">
        <v>1220</v>
      </c>
      <c r="E91" s="219"/>
      <c r="F91" s="219"/>
      <c r="G91" s="219"/>
      <c r="H91" s="219"/>
      <c r="I91" s="219"/>
      <c r="J91" s="219"/>
      <c r="K91" s="219"/>
      <c r="L91" s="219"/>
      <c r="M91" s="219"/>
      <c r="N91" s="221">
        <f>N126</f>
        <v>0</v>
      </c>
      <c r="O91" s="222"/>
      <c r="P91" s="222"/>
      <c r="Q91" s="222"/>
      <c r="R91" s="223"/>
    </row>
    <row r="92" spans="2:47" s="224" customFormat="1" ht="19.899999999999999" customHeight="1" x14ac:dyDescent="0.3">
      <c r="B92" s="218"/>
      <c r="C92" s="219"/>
      <c r="D92" s="220" t="s">
        <v>117</v>
      </c>
      <c r="E92" s="219"/>
      <c r="F92" s="219"/>
      <c r="G92" s="219"/>
      <c r="H92" s="219"/>
      <c r="I92" s="219"/>
      <c r="J92" s="219"/>
      <c r="K92" s="219"/>
      <c r="L92" s="219"/>
      <c r="M92" s="219"/>
      <c r="N92" s="221">
        <f>N135</f>
        <v>0</v>
      </c>
      <c r="O92" s="222"/>
      <c r="P92" s="222"/>
      <c r="Q92" s="222"/>
      <c r="R92" s="223"/>
    </row>
    <row r="93" spans="2:47" s="224" customFormat="1" ht="19.899999999999999" customHeight="1" x14ac:dyDescent="0.3">
      <c r="B93" s="218"/>
      <c r="C93" s="219"/>
      <c r="D93" s="220" t="s">
        <v>118</v>
      </c>
      <c r="E93" s="219"/>
      <c r="F93" s="219"/>
      <c r="G93" s="219"/>
      <c r="H93" s="219"/>
      <c r="I93" s="219"/>
      <c r="J93" s="219"/>
      <c r="K93" s="219"/>
      <c r="L93" s="219"/>
      <c r="M93" s="219"/>
      <c r="N93" s="221">
        <f>N228</f>
        <v>0</v>
      </c>
      <c r="O93" s="222"/>
      <c r="P93" s="222"/>
      <c r="Q93" s="222"/>
      <c r="R93" s="223"/>
    </row>
    <row r="94" spans="2:47" s="224" customFormat="1" ht="19.899999999999999" customHeight="1" x14ac:dyDescent="0.3">
      <c r="B94" s="218"/>
      <c r="C94" s="219"/>
      <c r="D94" s="220" t="s">
        <v>119</v>
      </c>
      <c r="E94" s="219"/>
      <c r="F94" s="219"/>
      <c r="G94" s="219"/>
      <c r="H94" s="219"/>
      <c r="I94" s="219"/>
      <c r="J94" s="219"/>
      <c r="K94" s="219"/>
      <c r="L94" s="219"/>
      <c r="M94" s="219"/>
      <c r="N94" s="221">
        <f>N312</f>
        <v>0</v>
      </c>
      <c r="O94" s="222"/>
      <c r="P94" s="222"/>
      <c r="Q94" s="222"/>
      <c r="R94" s="223"/>
    </row>
    <row r="95" spans="2:47" s="224" customFormat="1" ht="19.899999999999999" customHeight="1" x14ac:dyDescent="0.3">
      <c r="B95" s="218"/>
      <c r="C95" s="219"/>
      <c r="D95" s="220" t="s">
        <v>120</v>
      </c>
      <c r="E95" s="219"/>
      <c r="F95" s="219"/>
      <c r="G95" s="219"/>
      <c r="H95" s="219"/>
      <c r="I95" s="219"/>
      <c r="J95" s="219"/>
      <c r="K95" s="219"/>
      <c r="L95" s="219"/>
      <c r="M95" s="219"/>
      <c r="N95" s="221">
        <f>N321</f>
        <v>0</v>
      </c>
      <c r="O95" s="222"/>
      <c r="P95" s="222"/>
      <c r="Q95" s="222"/>
      <c r="R95" s="223"/>
    </row>
    <row r="96" spans="2:47" s="217" customFormat="1" ht="24.95" customHeight="1" x14ac:dyDescent="0.3">
      <c r="B96" s="211"/>
      <c r="C96" s="212"/>
      <c r="D96" s="213" t="s">
        <v>121</v>
      </c>
      <c r="E96" s="212"/>
      <c r="F96" s="212"/>
      <c r="G96" s="212"/>
      <c r="H96" s="212"/>
      <c r="I96" s="212"/>
      <c r="J96" s="212"/>
      <c r="K96" s="212"/>
      <c r="L96" s="212"/>
      <c r="M96" s="212"/>
      <c r="N96" s="214">
        <f>N323</f>
        <v>0</v>
      </c>
      <c r="O96" s="215"/>
      <c r="P96" s="215"/>
      <c r="Q96" s="215"/>
      <c r="R96" s="216"/>
    </row>
    <row r="97" spans="2:21" s="224" customFormat="1" ht="19.899999999999999" customHeight="1" x14ac:dyDescent="0.3">
      <c r="B97" s="218"/>
      <c r="C97" s="219"/>
      <c r="D97" s="220" t="s">
        <v>1621</v>
      </c>
      <c r="E97" s="219"/>
      <c r="F97" s="219"/>
      <c r="G97" s="219"/>
      <c r="H97" s="219"/>
      <c r="I97" s="219"/>
      <c r="J97" s="219"/>
      <c r="K97" s="219"/>
      <c r="L97" s="219"/>
      <c r="M97" s="219"/>
      <c r="N97" s="221">
        <f>N324</f>
        <v>0</v>
      </c>
      <c r="O97" s="222"/>
      <c r="P97" s="222"/>
      <c r="Q97" s="222"/>
      <c r="R97" s="223"/>
    </row>
    <row r="98" spans="2:21" s="224" customFormat="1" ht="19.899999999999999" customHeight="1" x14ac:dyDescent="0.3">
      <c r="B98" s="218"/>
      <c r="C98" s="219"/>
      <c r="D98" s="220" t="s">
        <v>125</v>
      </c>
      <c r="E98" s="219"/>
      <c r="F98" s="219"/>
      <c r="G98" s="219"/>
      <c r="H98" s="219"/>
      <c r="I98" s="219"/>
      <c r="J98" s="219"/>
      <c r="K98" s="219"/>
      <c r="L98" s="219"/>
      <c r="M98" s="219"/>
      <c r="N98" s="221">
        <f>N329</f>
        <v>0</v>
      </c>
      <c r="O98" s="222"/>
      <c r="P98" s="222"/>
      <c r="Q98" s="222"/>
      <c r="R98" s="223"/>
    </row>
    <row r="99" spans="2:21" s="224" customFormat="1" ht="19.899999999999999" customHeight="1" x14ac:dyDescent="0.3">
      <c r="B99" s="218"/>
      <c r="C99" s="219"/>
      <c r="D99" s="220" t="s">
        <v>126</v>
      </c>
      <c r="E99" s="219"/>
      <c r="F99" s="219"/>
      <c r="G99" s="219"/>
      <c r="H99" s="219"/>
      <c r="I99" s="219"/>
      <c r="J99" s="219"/>
      <c r="K99" s="219"/>
      <c r="L99" s="219"/>
      <c r="M99" s="219"/>
      <c r="N99" s="221">
        <f>N360</f>
        <v>0</v>
      </c>
      <c r="O99" s="222"/>
      <c r="P99" s="222"/>
      <c r="Q99" s="222"/>
      <c r="R99" s="223"/>
    </row>
    <row r="100" spans="2:21" s="224" customFormat="1" ht="19.899999999999999" customHeight="1" x14ac:dyDescent="0.3">
      <c r="B100" s="218"/>
      <c r="C100" s="219"/>
      <c r="D100" s="220" t="s">
        <v>127</v>
      </c>
      <c r="E100" s="219"/>
      <c r="F100" s="219"/>
      <c r="G100" s="219"/>
      <c r="H100" s="219"/>
      <c r="I100" s="219"/>
      <c r="J100" s="219"/>
      <c r="K100" s="219"/>
      <c r="L100" s="219"/>
      <c r="M100" s="219"/>
      <c r="N100" s="221">
        <f>N390</f>
        <v>0</v>
      </c>
      <c r="O100" s="222"/>
      <c r="P100" s="222"/>
      <c r="Q100" s="222"/>
      <c r="R100" s="223"/>
    </row>
    <row r="101" spans="2:21" s="224" customFormat="1" ht="19.899999999999999" customHeight="1" x14ac:dyDescent="0.3">
      <c r="B101" s="218"/>
      <c r="C101" s="219"/>
      <c r="D101" s="220" t="s">
        <v>1622</v>
      </c>
      <c r="E101" s="219"/>
      <c r="F101" s="219"/>
      <c r="G101" s="219"/>
      <c r="H101" s="219"/>
      <c r="I101" s="219"/>
      <c r="J101" s="219"/>
      <c r="K101" s="219"/>
      <c r="L101" s="219"/>
      <c r="M101" s="219"/>
      <c r="N101" s="221">
        <f>N395</f>
        <v>0</v>
      </c>
      <c r="O101" s="222"/>
      <c r="P101" s="222"/>
      <c r="Q101" s="222"/>
      <c r="R101" s="223"/>
    </row>
    <row r="102" spans="2:21" s="224" customFormat="1" ht="19.899999999999999" customHeight="1" x14ac:dyDescent="0.3">
      <c r="B102" s="218"/>
      <c r="C102" s="219"/>
      <c r="D102" s="220" t="s">
        <v>1623</v>
      </c>
      <c r="E102" s="219"/>
      <c r="F102" s="219"/>
      <c r="G102" s="219"/>
      <c r="H102" s="219"/>
      <c r="I102" s="219"/>
      <c r="J102" s="219"/>
      <c r="K102" s="219"/>
      <c r="L102" s="219"/>
      <c r="M102" s="219"/>
      <c r="N102" s="221">
        <f>N425</f>
        <v>0</v>
      </c>
      <c r="O102" s="222"/>
      <c r="P102" s="222"/>
      <c r="Q102" s="222"/>
      <c r="R102" s="223"/>
    </row>
    <row r="103" spans="2:21" s="162" customFormat="1" ht="21.75" customHeight="1" x14ac:dyDescent="0.3">
      <c r="B103" s="163"/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8"/>
    </row>
    <row r="104" spans="2:21" s="162" customFormat="1" ht="29.25" customHeight="1" x14ac:dyDescent="0.3">
      <c r="B104" s="163"/>
      <c r="C104" s="209" t="s">
        <v>132</v>
      </c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225">
        <v>0</v>
      </c>
      <c r="O104" s="167"/>
      <c r="P104" s="167"/>
      <c r="Q104" s="167"/>
      <c r="R104" s="168"/>
      <c r="T104" s="226"/>
      <c r="U104" s="227" t="s">
        <v>41</v>
      </c>
    </row>
    <row r="105" spans="2:21" s="162" customFormat="1" ht="18" customHeight="1" x14ac:dyDescent="0.3">
      <c r="B105" s="163"/>
      <c r="C105" s="164"/>
      <c r="D105" s="164"/>
      <c r="E105" s="164"/>
      <c r="F105" s="164"/>
      <c r="G105" s="164"/>
      <c r="H105" s="164"/>
      <c r="I105" s="164"/>
      <c r="J105" s="164"/>
      <c r="K105" s="164"/>
      <c r="L105" s="164"/>
      <c r="M105" s="164"/>
      <c r="N105" s="164"/>
      <c r="O105" s="164"/>
      <c r="P105" s="164"/>
      <c r="Q105" s="164"/>
      <c r="R105" s="168"/>
    </row>
    <row r="106" spans="2:21" s="162" customFormat="1" ht="29.25" customHeight="1" x14ac:dyDescent="0.3">
      <c r="B106" s="163"/>
      <c r="C106" s="228" t="s">
        <v>99</v>
      </c>
      <c r="D106" s="183"/>
      <c r="E106" s="183"/>
      <c r="F106" s="183"/>
      <c r="G106" s="183"/>
      <c r="H106" s="183"/>
      <c r="I106" s="183"/>
      <c r="J106" s="183"/>
      <c r="K106" s="183"/>
      <c r="L106" s="229">
        <f>ROUND(SUM(N89+N104),0)</f>
        <v>0</v>
      </c>
      <c r="M106" s="208"/>
      <c r="N106" s="208"/>
      <c r="O106" s="208"/>
      <c r="P106" s="208"/>
      <c r="Q106" s="208"/>
      <c r="R106" s="168"/>
    </row>
    <row r="107" spans="2:21" s="162" customFormat="1" ht="6.95" customHeight="1" x14ac:dyDescent="0.3">
      <c r="B107" s="199"/>
      <c r="C107" s="200"/>
      <c r="D107" s="200"/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1"/>
    </row>
    <row r="111" spans="2:21" s="162" customFormat="1" ht="6.95" customHeight="1" x14ac:dyDescent="0.3">
      <c r="B111" s="202"/>
      <c r="C111" s="203"/>
      <c r="D111" s="203"/>
      <c r="E111" s="203"/>
      <c r="F111" s="203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4"/>
    </row>
    <row r="112" spans="2:21" s="162" customFormat="1" ht="36.950000000000003" customHeight="1" x14ac:dyDescent="0.3">
      <c r="B112" s="163"/>
      <c r="C112" s="155" t="s">
        <v>133</v>
      </c>
      <c r="D112" s="167"/>
      <c r="E112" s="167"/>
      <c r="F112" s="167"/>
      <c r="G112" s="167"/>
      <c r="H112" s="167"/>
      <c r="I112" s="167"/>
      <c r="J112" s="167"/>
      <c r="K112" s="167"/>
      <c r="L112" s="167"/>
      <c r="M112" s="167"/>
      <c r="N112" s="167"/>
      <c r="O112" s="167"/>
      <c r="P112" s="167"/>
      <c r="Q112" s="167"/>
      <c r="R112" s="168"/>
    </row>
    <row r="113" spans="2:65" s="162" customFormat="1" ht="6.95" customHeight="1" x14ac:dyDescent="0.3">
      <c r="B113" s="163"/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8"/>
    </row>
    <row r="114" spans="2:65" s="162" customFormat="1" ht="30" customHeight="1" x14ac:dyDescent="0.3">
      <c r="B114" s="163"/>
      <c r="C114" s="160" t="s">
        <v>16</v>
      </c>
      <c r="D114" s="164"/>
      <c r="E114" s="164"/>
      <c r="F114" s="161" t="str">
        <f>F6</f>
        <v>Revitalizace areálu KOC V Podhájí- Zateplení objektu, Krajská Zdravotní a.s.-Masarykova nemocnice v Ústí n.L., o.z.</v>
      </c>
      <c r="G114" s="167"/>
      <c r="H114" s="167"/>
      <c r="I114" s="167"/>
      <c r="J114" s="167"/>
      <c r="K114" s="167"/>
      <c r="L114" s="167"/>
      <c r="M114" s="167"/>
      <c r="N114" s="167"/>
      <c r="O114" s="167"/>
      <c r="P114" s="167"/>
      <c r="Q114" s="164"/>
      <c r="R114" s="168"/>
    </row>
    <row r="115" spans="2:65" ht="30" customHeight="1" x14ac:dyDescent="0.3">
      <c r="B115" s="154"/>
      <c r="C115" s="160" t="s">
        <v>102</v>
      </c>
      <c r="D115" s="159"/>
      <c r="E115" s="159"/>
      <c r="F115" s="161" t="s">
        <v>103</v>
      </c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9"/>
      <c r="R115" s="157"/>
    </row>
    <row r="116" spans="2:65" s="162" customFormat="1" ht="36.950000000000003" customHeight="1" x14ac:dyDescent="0.3">
      <c r="B116" s="163"/>
      <c r="C116" s="205" t="s">
        <v>104</v>
      </c>
      <c r="D116" s="164"/>
      <c r="E116" s="164"/>
      <c r="F116" s="206" t="str">
        <f>F8</f>
        <v>03 - SO 100.03 - Odstranění balkonu 2.NP (původní objekt)</v>
      </c>
      <c r="G116" s="167"/>
      <c r="H116" s="167"/>
      <c r="I116" s="167"/>
      <c r="J116" s="167"/>
      <c r="K116" s="167"/>
      <c r="L116" s="167"/>
      <c r="M116" s="167"/>
      <c r="N116" s="167"/>
      <c r="O116" s="167"/>
      <c r="P116" s="167"/>
      <c r="Q116" s="164"/>
      <c r="R116" s="168"/>
    </row>
    <row r="117" spans="2:65" s="162" customFormat="1" ht="6.95" customHeight="1" x14ac:dyDescent="0.3">
      <c r="B117" s="163"/>
      <c r="C117" s="164"/>
      <c r="D117" s="164"/>
      <c r="E117" s="164"/>
      <c r="F117" s="164"/>
      <c r="G117" s="164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8"/>
    </row>
    <row r="118" spans="2:65" s="162" customFormat="1" ht="18" customHeight="1" x14ac:dyDescent="0.3">
      <c r="B118" s="163"/>
      <c r="C118" s="160" t="s">
        <v>20</v>
      </c>
      <c r="D118" s="164"/>
      <c r="E118" s="164"/>
      <c r="F118" s="169" t="str">
        <f>F10</f>
        <v>Ústí n.L.</v>
      </c>
      <c r="G118" s="164"/>
      <c r="H118" s="164"/>
      <c r="I118" s="164"/>
      <c r="J118" s="164"/>
      <c r="K118" s="160" t="s">
        <v>22</v>
      </c>
      <c r="L118" s="164"/>
      <c r="M118" s="170" t="str">
        <f>IF(O10="","",O10)</f>
        <v>12.02.2016</v>
      </c>
      <c r="N118" s="167"/>
      <c r="O118" s="167"/>
      <c r="P118" s="167"/>
      <c r="Q118" s="164"/>
      <c r="R118" s="168"/>
    </row>
    <row r="119" spans="2:65" s="162" customFormat="1" ht="6.95" customHeight="1" x14ac:dyDescent="0.3">
      <c r="B119" s="163"/>
      <c r="C119" s="164"/>
      <c r="D119" s="164"/>
      <c r="E119" s="164"/>
      <c r="F119" s="164"/>
      <c r="G119" s="164"/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8"/>
    </row>
    <row r="120" spans="2:65" s="162" customFormat="1" ht="15" x14ac:dyDescent="0.3">
      <c r="B120" s="163"/>
      <c r="C120" s="160" t="s">
        <v>24</v>
      </c>
      <c r="D120" s="164"/>
      <c r="E120" s="164"/>
      <c r="F120" s="169" t="str">
        <f>E13</f>
        <v>Krajská zdravotní a.s. Ústí n.L.</v>
      </c>
      <c r="G120" s="164"/>
      <c r="H120" s="164"/>
      <c r="I120" s="164"/>
      <c r="J120" s="164"/>
      <c r="K120" s="160" t="s">
        <v>30</v>
      </c>
      <c r="L120" s="164"/>
      <c r="M120" s="171" t="str">
        <f>E19</f>
        <v>Ct.Žežulka - Zefraprojekt</v>
      </c>
      <c r="N120" s="167"/>
      <c r="O120" s="167"/>
      <c r="P120" s="167"/>
      <c r="Q120" s="167"/>
      <c r="R120" s="168"/>
    </row>
    <row r="121" spans="2:65" s="162" customFormat="1" ht="14.45" customHeight="1" x14ac:dyDescent="0.3">
      <c r="B121" s="163"/>
      <c r="C121" s="160" t="s">
        <v>28</v>
      </c>
      <c r="D121" s="164"/>
      <c r="E121" s="164"/>
      <c r="F121" s="169" t="str">
        <f>IF(E16="","",E16)</f>
        <v xml:space="preserve"> </v>
      </c>
      <c r="G121" s="164"/>
      <c r="H121" s="164"/>
      <c r="I121" s="164"/>
      <c r="J121" s="164"/>
      <c r="K121" s="160" t="s">
        <v>34</v>
      </c>
      <c r="L121" s="164"/>
      <c r="M121" s="171" t="str">
        <f>E22</f>
        <v>STAPO UL s.r.o.</v>
      </c>
      <c r="N121" s="167"/>
      <c r="O121" s="167"/>
      <c r="P121" s="167"/>
      <c r="Q121" s="167"/>
      <c r="R121" s="168"/>
    </row>
    <row r="122" spans="2:65" s="162" customFormat="1" ht="10.35" customHeight="1" x14ac:dyDescent="0.3">
      <c r="B122" s="163"/>
      <c r="C122" s="164"/>
      <c r="D122" s="164"/>
      <c r="E122" s="164"/>
      <c r="F122" s="164"/>
      <c r="G122" s="164"/>
      <c r="H122" s="164"/>
      <c r="I122" s="164"/>
      <c r="J122" s="164"/>
      <c r="K122" s="164"/>
      <c r="L122" s="164"/>
      <c r="M122" s="164"/>
      <c r="N122" s="164"/>
      <c r="O122" s="164"/>
      <c r="P122" s="164"/>
      <c r="Q122" s="164"/>
      <c r="R122" s="168"/>
    </row>
    <row r="123" spans="2:65" s="238" customFormat="1" ht="29.25" customHeight="1" x14ac:dyDescent="0.3">
      <c r="B123" s="230"/>
      <c r="C123" s="231" t="s">
        <v>134</v>
      </c>
      <c r="D123" s="232" t="s">
        <v>135</v>
      </c>
      <c r="E123" s="232" t="s">
        <v>59</v>
      </c>
      <c r="F123" s="233" t="s">
        <v>136</v>
      </c>
      <c r="G123" s="234"/>
      <c r="H123" s="234"/>
      <c r="I123" s="234"/>
      <c r="J123" s="232" t="s">
        <v>137</v>
      </c>
      <c r="K123" s="232" t="s">
        <v>138</v>
      </c>
      <c r="L123" s="235" t="s">
        <v>139</v>
      </c>
      <c r="M123" s="234"/>
      <c r="N123" s="233" t="s">
        <v>110</v>
      </c>
      <c r="O123" s="234"/>
      <c r="P123" s="234"/>
      <c r="Q123" s="236"/>
      <c r="R123" s="237"/>
      <c r="T123" s="239" t="s">
        <v>140</v>
      </c>
      <c r="U123" s="240" t="s">
        <v>41</v>
      </c>
      <c r="V123" s="240" t="s">
        <v>141</v>
      </c>
      <c r="W123" s="240" t="s">
        <v>142</v>
      </c>
      <c r="X123" s="240" t="s">
        <v>143</v>
      </c>
      <c r="Y123" s="240" t="s">
        <v>144</v>
      </c>
      <c r="Z123" s="240" t="s">
        <v>145</v>
      </c>
      <c r="AA123" s="241" t="s">
        <v>146</v>
      </c>
    </row>
    <row r="124" spans="2:65" s="162" customFormat="1" ht="29.25" customHeight="1" x14ac:dyDescent="0.35">
      <c r="B124" s="163"/>
      <c r="C124" s="242" t="s">
        <v>106</v>
      </c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243">
        <f>BK124</f>
        <v>0</v>
      </c>
      <c r="O124" s="244"/>
      <c r="P124" s="244"/>
      <c r="Q124" s="244"/>
      <c r="R124" s="168"/>
      <c r="T124" s="245"/>
      <c r="U124" s="173"/>
      <c r="V124" s="173"/>
      <c r="W124" s="246">
        <f>W125+W323</f>
        <v>271.19048899999996</v>
      </c>
      <c r="X124" s="173"/>
      <c r="Y124" s="246">
        <f>Y125+Y323</f>
        <v>1.4911371070000001</v>
      </c>
      <c r="Z124" s="173"/>
      <c r="AA124" s="247">
        <f>AA125+AA323</f>
        <v>18.520691530000001</v>
      </c>
      <c r="AT124" s="150" t="s">
        <v>76</v>
      </c>
      <c r="AU124" s="150" t="s">
        <v>112</v>
      </c>
      <c r="BK124" s="248">
        <f>BK125+BK323</f>
        <v>0</v>
      </c>
    </row>
    <row r="125" spans="2:65" s="254" customFormat="1" ht="37.35" customHeight="1" x14ac:dyDescent="0.35">
      <c r="B125" s="249"/>
      <c r="C125" s="250"/>
      <c r="D125" s="251" t="s">
        <v>113</v>
      </c>
      <c r="E125" s="251"/>
      <c r="F125" s="251"/>
      <c r="G125" s="251"/>
      <c r="H125" s="251"/>
      <c r="I125" s="251"/>
      <c r="J125" s="251"/>
      <c r="K125" s="251"/>
      <c r="L125" s="251"/>
      <c r="M125" s="251"/>
      <c r="N125" s="252">
        <f>BK125</f>
        <v>0</v>
      </c>
      <c r="O125" s="214"/>
      <c r="P125" s="214"/>
      <c r="Q125" s="214"/>
      <c r="R125" s="253"/>
      <c r="T125" s="255"/>
      <c r="U125" s="250"/>
      <c r="V125" s="250"/>
      <c r="W125" s="256">
        <f>W126+W135+W228+W312+W321</f>
        <v>147.49481399999999</v>
      </c>
      <c r="X125" s="250"/>
      <c r="Y125" s="256">
        <f>Y126+Y135+Y228+Y312+Y321</f>
        <v>1.3871304200000001</v>
      </c>
      <c r="Z125" s="250"/>
      <c r="AA125" s="257">
        <f>AA126+AA135+AA228+AA312+AA321</f>
        <v>18.168547</v>
      </c>
      <c r="AR125" s="258" t="s">
        <v>33</v>
      </c>
      <c r="AT125" s="259" t="s">
        <v>76</v>
      </c>
      <c r="AU125" s="259" t="s">
        <v>77</v>
      </c>
      <c r="AY125" s="258" t="s">
        <v>147</v>
      </c>
      <c r="BK125" s="260">
        <f>BK126+BK135+BK228+BK312+BK321</f>
        <v>0</v>
      </c>
    </row>
    <row r="126" spans="2:65" s="254" customFormat="1" ht="19.899999999999999" customHeight="1" x14ac:dyDescent="0.3">
      <c r="B126" s="249"/>
      <c r="C126" s="250"/>
      <c r="D126" s="261" t="s">
        <v>1220</v>
      </c>
      <c r="E126" s="261"/>
      <c r="F126" s="261"/>
      <c r="G126" s="261"/>
      <c r="H126" s="261"/>
      <c r="I126" s="261"/>
      <c r="J126" s="261"/>
      <c r="K126" s="261"/>
      <c r="L126" s="261"/>
      <c r="M126" s="261"/>
      <c r="N126" s="262">
        <f>BK126</f>
        <v>0</v>
      </c>
      <c r="O126" s="263"/>
      <c r="P126" s="263"/>
      <c r="Q126" s="263"/>
      <c r="R126" s="253"/>
      <c r="T126" s="255"/>
      <c r="U126" s="250"/>
      <c r="V126" s="250"/>
      <c r="W126" s="256">
        <f>SUM(W127:W134)</f>
        <v>2.7187619999999999</v>
      </c>
      <c r="X126" s="250"/>
      <c r="Y126" s="256">
        <f>SUM(Y127:Y134)</f>
        <v>0.94362229999999991</v>
      </c>
      <c r="Z126" s="250"/>
      <c r="AA126" s="257">
        <f>SUM(AA127:AA134)</f>
        <v>0</v>
      </c>
      <c r="AR126" s="258" t="s">
        <v>33</v>
      </c>
      <c r="AT126" s="259" t="s">
        <v>76</v>
      </c>
      <c r="AU126" s="259" t="s">
        <v>33</v>
      </c>
      <c r="AY126" s="258" t="s">
        <v>147</v>
      </c>
      <c r="BK126" s="260">
        <f>SUM(BK127:BK134)</f>
        <v>0</v>
      </c>
    </row>
    <row r="127" spans="2:65" s="162" customFormat="1" ht="31.5" customHeight="1" x14ac:dyDescent="0.3">
      <c r="B127" s="163"/>
      <c r="C127" s="264" t="s">
        <v>628</v>
      </c>
      <c r="D127" s="264" t="s">
        <v>148</v>
      </c>
      <c r="E127" s="265" t="s">
        <v>1624</v>
      </c>
      <c r="F127" s="266" t="s">
        <v>1625</v>
      </c>
      <c r="G127" s="267"/>
      <c r="H127" s="267"/>
      <c r="I127" s="267"/>
      <c r="J127" s="268" t="s">
        <v>168</v>
      </c>
      <c r="K127" s="269">
        <v>0.47299999999999998</v>
      </c>
      <c r="L127" s="339"/>
      <c r="M127" s="340"/>
      <c r="N127" s="270">
        <f>ROUND(L127*K127,2)</f>
        <v>0</v>
      </c>
      <c r="O127" s="267"/>
      <c r="P127" s="267"/>
      <c r="Q127" s="267"/>
      <c r="R127" s="168"/>
      <c r="T127" s="271" t="s">
        <v>3</v>
      </c>
      <c r="U127" s="272" t="s">
        <v>42</v>
      </c>
      <c r="V127" s="273">
        <v>4.7939999999999996</v>
      </c>
      <c r="W127" s="273">
        <f>V127*K127</f>
        <v>2.2675619999999999</v>
      </c>
      <c r="X127" s="273">
        <v>1.8774999999999999</v>
      </c>
      <c r="Y127" s="273">
        <f>X127*K127</f>
        <v>0.88805749999999994</v>
      </c>
      <c r="Z127" s="273">
        <v>0</v>
      </c>
      <c r="AA127" s="274">
        <f>Z127*K127</f>
        <v>0</v>
      </c>
      <c r="AR127" s="150" t="s">
        <v>152</v>
      </c>
      <c r="AT127" s="150" t="s">
        <v>148</v>
      </c>
      <c r="AU127" s="150" t="s">
        <v>86</v>
      </c>
      <c r="AY127" s="150" t="s">
        <v>147</v>
      </c>
      <c r="BE127" s="275">
        <f>IF(U127="základní",N127,0)</f>
        <v>0</v>
      </c>
      <c r="BF127" s="275">
        <f>IF(U127="snížená",N127,0)</f>
        <v>0</v>
      </c>
      <c r="BG127" s="275">
        <f>IF(U127="zákl. přenesená",N127,0)</f>
        <v>0</v>
      </c>
      <c r="BH127" s="275">
        <f>IF(U127="sníž. přenesená",N127,0)</f>
        <v>0</v>
      </c>
      <c r="BI127" s="275">
        <f>IF(U127="nulová",N127,0)</f>
        <v>0</v>
      </c>
      <c r="BJ127" s="150" t="s">
        <v>33</v>
      </c>
      <c r="BK127" s="275">
        <f>ROUND(L127*K127,2)</f>
        <v>0</v>
      </c>
      <c r="BL127" s="150" t="s">
        <v>152</v>
      </c>
      <c r="BM127" s="150" t="s">
        <v>1626</v>
      </c>
    </row>
    <row r="128" spans="2:65" s="283" customFormat="1" ht="22.5" customHeight="1" x14ac:dyDescent="0.3">
      <c r="B128" s="276"/>
      <c r="C128" s="277"/>
      <c r="D128" s="277"/>
      <c r="E128" s="278" t="s">
        <v>3</v>
      </c>
      <c r="F128" s="279" t="s">
        <v>1627</v>
      </c>
      <c r="G128" s="280"/>
      <c r="H128" s="280"/>
      <c r="I128" s="280"/>
      <c r="J128" s="277"/>
      <c r="K128" s="281" t="s">
        <v>3</v>
      </c>
      <c r="L128" s="277"/>
      <c r="M128" s="277"/>
      <c r="N128" s="277"/>
      <c r="O128" s="277"/>
      <c r="P128" s="277"/>
      <c r="Q128" s="277"/>
      <c r="R128" s="282"/>
      <c r="T128" s="284"/>
      <c r="U128" s="277"/>
      <c r="V128" s="277"/>
      <c r="W128" s="277"/>
      <c r="X128" s="277"/>
      <c r="Y128" s="277"/>
      <c r="Z128" s="277"/>
      <c r="AA128" s="285"/>
      <c r="AT128" s="286" t="s">
        <v>155</v>
      </c>
      <c r="AU128" s="286" t="s">
        <v>86</v>
      </c>
      <c r="AV128" s="283" t="s">
        <v>33</v>
      </c>
      <c r="AW128" s="283" t="s">
        <v>32</v>
      </c>
      <c r="AX128" s="283" t="s">
        <v>77</v>
      </c>
      <c r="AY128" s="286" t="s">
        <v>147</v>
      </c>
    </row>
    <row r="129" spans="2:65" s="294" customFormat="1" ht="22.5" customHeight="1" x14ac:dyDescent="0.3">
      <c r="B129" s="287"/>
      <c r="C129" s="288"/>
      <c r="D129" s="288"/>
      <c r="E129" s="289" t="s">
        <v>3</v>
      </c>
      <c r="F129" s="290" t="s">
        <v>1628</v>
      </c>
      <c r="G129" s="291"/>
      <c r="H129" s="291"/>
      <c r="I129" s="291"/>
      <c r="J129" s="288"/>
      <c r="K129" s="292">
        <v>0.47299999999999998</v>
      </c>
      <c r="L129" s="288"/>
      <c r="M129" s="288"/>
      <c r="N129" s="288"/>
      <c r="O129" s="288"/>
      <c r="P129" s="288"/>
      <c r="Q129" s="288"/>
      <c r="R129" s="293"/>
      <c r="T129" s="295"/>
      <c r="U129" s="288"/>
      <c r="V129" s="288"/>
      <c r="W129" s="288"/>
      <c r="X129" s="288"/>
      <c r="Y129" s="288"/>
      <c r="Z129" s="288"/>
      <c r="AA129" s="296"/>
      <c r="AT129" s="297" t="s">
        <v>155</v>
      </c>
      <c r="AU129" s="297" t="s">
        <v>86</v>
      </c>
      <c r="AV129" s="294" t="s">
        <v>86</v>
      </c>
      <c r="AW129" s="294" t="s">
        <v>32</v>
      </c>
      <c r="AX129" s="294" t="s">
        <v>77</v>
      </c>
      <c r="AY129" s="297" t="s">
        <v>147</v>
      </c>
    </row>
    <row r="130" spans="2:65" s="305" customFormat="1" ht="22.5" customHeight="1" x14ac:dyDescent="0.3">
      <c r="B130" s="298"/>
      <c r="C130" s="299"/>
      <c r="D130" s="299"/>
      <c r="E130" s="300" t="s">
        <v>3</v>
      </c>
      <c r="F130" s="301" t="s">
        <v>157</v>
      </c>
      <c r="G130" s="302"/>
      <c r="H130" s="302"/>
      <c r="I130" s="302"/>
      <c r="J130" s="299"/>
      <c r="K130" s="303">
        <v>0.47299999999999998</v>
      </c>
      <c r="L130" s="299"/>
      <c r="M130" s="299"/>
      <c r="N130" s="299"/>
      <c r="O130" s="299"/>
      <c r="P130" s="299"/>
      <c r="Q130" s="299"/>
      <c r="R130" s="304"/>
      <c r="T130" s="306"/>
      <c r="U130" s="299"/>
      <c r="V130" s="299"/>
      <c r="W130" s="299"/>
      <c r="X130" s="299"/>
      <c r="Y130" s="299"/>
      <c r="Z130" s="299"/>
      <c r="AA130" s="307"/>
      <c r="AT130" s="308" t="s">
        <v>155</v>
      </c>
      <c r="AU130" s="308" t="s">
        <v>86</v>
      </c>
      <c r="AV130" s="305" t="s">
        <v>152</v>
      </c>
      <c r="AW130" s="305" t="s">
        <v>32</v>
      </c>
      <c r="AX130" s="305" t="s">
        <v>33</v>
      </c>
      <c r="AY130" s="308" t="s">
        <v>147</v>
      </c>
    </row>
    <row r="131" spans="2:65" s="162" customFormat="1" ht="31.5" customHeight="1" x14ac:dyDescent="0.3">
      <c r="B131" s="163"/>
      <c r="C131" s="264" t="s">
        <v>633</v>
      </c>
      <c r="D131" s="264" t="s">
        <v>148</v>
      </c>
      <c r="E131" s="265" t="s">
        <v>1629</v>
      </c>
      <c r="F131" s="266" t="s">
        <v>1630</v>
      </c>
      <c r="G131" s="267"/>
      <c r="H131" s="267"/>
      <c r="I131" s="267"/>
      <c r="J131" s="268" t="s">
        <v>151</v>
      </c>
      <c r="K131" s="269">
        <v>0.48</v>
      </c>
      <c r="L131" s="339"/>
      <c r="M131" s="340"/>
      <c r="N131" s="270">
        <f>ROUND(L131*K131,2)</f>
        <v>0</v>
      </c>
      <c r="O131" s="267"/>
      <c r="P131" s="267"/>
      <c r="Q131" s="267"/>
      <c r="R131" s="168"/>
      <c r="T131" s="271" t="s">
        <v>3</v>
      </c>
      <c r="U131" s="272" t="s">
        <v>42</v>
      </c>
      <c r="V131" s="273">
        <v>0.94</v>
      </c>
      <c r="W131" s="273">
        <f>V131*K131</f>
        <v>0.45119999999999993</v>
      </c>
      <c r="X131" s="273">
        <v>0.11576</v>
      </c>
      <c r="Y131" s="273">
        <f>X131*K131</f>
        <v>5.5564799999999998E-2</v>
      </c>
      <c r="Z131" s="273">
        <v>0</v>
      </c>
      <c r="AA131" s="274">
        <f>Z131*K131</f>
        <v>0</v>
      </c>
      <c r="AR131" s="150" t="s">
        <v>152</v>
      </c>
      <c r="AT131" s="150" t="s">
        <v>148</v>
      </c>
      <c r="AU131" s="150" t="s">
        <v>86</v>
      </c>
      <c r="AY131" s="150" t="s">
        <v>147</v>
      </c>
      <c r="BE131" s="275">
        <f>IF(U131="základní",N131,0)</f>
        <v>0</v>
      </c>
      <c r="BF131" s="275">
        <f>IF(U131="snížená",N131,0)</f>
        <v>0</v>
      </c>
      <c r="BG131" s="275">
        <f>IF(U131="zákl. přenesená",N131,0)</f>
        <v>0</v>
      </c>
      <c r="BH131" s="275">
        <f>IF(U131="sníž. přenesená",N131,0)</f>
        <v>0</v>
      </c>
      <c r="BI131" s="275">
        <f>IF(U131="nulová",N131,0)</f>
        <v>0</v>
      </c>
      <c r="BJ131" s="150" t="s">
        <v>33</v>
      </c>
      <c r="BK131" s="275">
        <f>ROUND(L131*K131,2)</f>
        <v>0</v>
      </c>
      <c r="BL131" s="150" t="s">
        <v>152</v>
      </c>
      <c r="BM131" s="150" t="s">
        <v>1631</v>
      </c>
    </row>
    <row r="132" spans="2:65" s="283" customFormat="1" ht="22.5" customHeight="1" x14ac:dyDescent="0.3">
      <c r="B132" s="276"/>
      <c r="C132" s="277"/>
      <c r="D132" s="277"/>
      <c r="E132" s="278" t="s">
        <v>3</v>
      </c>
      <c r="F132" s="279" t="s">
        <v>1632</v>
      </c>
      <c r="G132" s="280"/>
      <c r="H132" s="280"/>
      <c r="I132" s="280"/>
      <c r="J132" s="277"/>
      <c r="K132" s="281" t="s">
        <v>3</v>
      </c>
      <c r="L132" s="277"/>
      <c r="M132" s="277"/>
      <c r="N132" s="277"/>
      <c r="O132" s="277"/>
      <c r="P132" s="277"/>
      <c r="Q132" s="277"/>
      <c r="R132" s="282"/>
      <c r="T132" s="284"/>
      <c r="U132" s="277"/>
      <c r="V132" s="277"/>
      <c r="W132" s="277"/>
      <c r="X132" s="277"/>
      <c r="Y132" s="277"/>
      <c r="Z132" s="277"/>
      <c r="AA132" s="285"/>
      <c r="AT132" s="286" t="s">
        <v>155</v>
      </c>
      <c r="AU132" s="286" t="s">
        <v>86</v>
      </c>
      <c r="AV132" s="283" t="s">
        <v>33</v>
      </c>
      <c r="AW132" s="283" t="s">
        <v>32</v>
      </c>
      <c r="AX132" s="283" t="s">
        <v>77</v>
      </c>
      <c r="AY132" s="286" t="s">
        <v>147</v>
      </c>
    </row>
    <row r="133" spans="2:65" s="294" customFormat="1" ht="22.5" customHeight="1" x14ac:dyDescent="0.3">
      <c r="B133" s="287"/>
      <c r="C133" s="288"/>
      <c r="D133" s="288"/>
      <c r="E133" s="289" t="s">
        <v>3</v>
      </c>
      <c r="F133" s="290" t="s">
        <v>1633</v>
      </c>
      <c r="G133" s="291"/>
      <c r="H133" s="291"/>
      <c r="I133" s="291"/>
      <c r="J133" s="288"/>
      <c r="K133" s="292">
        <v>0.48</v>
      </c>
      <c r="L133" s="288"/>
      <c r="M133" s="288"/>
      <c r="N133" s="288"/>
      <c r="O133" s="288"/>
      <c r="P133" s="288"/>
      <c r="Q133" s="288"/>
      <c r="R133" s="293"/>
      <c r="T133" s="295"/>
      <c r="U133" s="288"/>
      <c r="V133" s="288"/>
      <c r="W133" s="288"/>
      <c r="X133" s="288"/>
      <c r="Y133" s="288"/>
      <c r="Z133" s="288"/>
      <c r="AA133" s="296"/>
      <c r="AT133" s="297" t="s">
        <v>155</v>
      </c>
      <c r="AU133" s="297" t="s">
        <v>86</v>
      </c>
      <c r="AV133" s="294" t="s">
        <v>86</v>
      </c>
      <c r="AW133" s="294" t="s">
        <v>32</v>
      </c>
      <c r="AX133" s="294" t="s">
        <v>77</v>
      </c>
      <c r="AY133" s="297" t="s">
        <v>147</v>
      </c>
    </row>
    <row r="134" spans="2:65" s="305" customFormat="1" ht="22.5" customHeight="1" x14ac:dyDescent="0.3">
      <c r="B134" s="298"/>
      <c r="C134" s="299"/>
      <c r="D134" s="299"/>
      <c r="E134" s="300" t="s">
        <v>3</v>
      </c>
      <c r="F134" s="301" t="s">
        <v>157</v>
      </c>
      <c r="G134" s="302"/>
      <c r="H134" s="302"/>
      <c r="I134" s="302"/>
      <c r="J134" s="299"/>
      <c r="K134" s="303">
        <v>0.48</v>
      </c>
      <c r="L134" s="299"/>
      <c r="M134" s="299"/>
      <c r="N134" s="299"/>
      <c r="O134" s="299"/>
      <c r="P134" s="299"/>
      <c r="Q134" s="299"/>
      <c r="R134" s="304"/>
      <c r="T134" s="306"/>
      <c r="U134" s="299"/>
      <c r="V134" s="299"/>
      <c r="W134" s="299"/>
      <c r="X134" s="299"/>
      <c r="Y134" s="299"/>
      <c r="Z134" s="299"/>
      <c r="AA134" s="307"/>
      <c r="AT134" s="308" t="s">
        <v>155</v>
      </c>
      <c r="AU134" s="308" t="s">
        <v>86</v>
      </c>
      <c r="AV134" s="305" t="s">
        <v>152</v>
      </c>
      <c r="AW134" s="305" t="s">
        <v>32</v>
      </c>
      <c r="AX134" s="305" t="s">
        <v>33</v>
      </c>
      <c r="AY134" s="308" t="s">
        <v>147</v>
      </c>
    </row>
    <row r="135" spans="2:65" s="254" customFormat="1" ht="29.85" customHeight="1" x14ac:dyDescent="0.3">
      <c r="B135" s="249"/>
      <c r="C135" s="250"/>
      <c r="D135" s="261" t="s">
        <v>117</v>
      </c>
      <c r="E135" s="261"/>
      <c r="F135" s="261"/>
      <c r="G135" s="261"/>
      <c r="H135" s="261"/>
      <c r="I135" s="261"/>
      <c r="J135" s="261"/>
      <c r="K135" s="261"/>
      <c r="L135" s="261"/>
      <c r="M135" s="261"/>
      <c r="N135" s="262">
        <f>BK135</f>
        <v>0</v>
      </c>
      <c r="O135" s="263"/>
      <c r="P135" s="263"/>
      <c r="Q135" s="263"/>
      <c r="R135" s="253"/>
      <c r="T135" s="255"/>
      <c r="U135" s="250"/>
      <c r="V135" s="250"/>
      <c r="W135" s="256">
        <f>SUM(W136:W227)</f>
        <v>15.594154000000003</v>
      </c>
      <c r="X135" s="250"/>
      <c r="Y135" s="256">
        <f>SUM(Y136:Y227)</f>
        <v>0.44345562000000011</v>
      </c>
      <c r="Z135" s="250"/>
      <c r="AA135" s="257">
        <f>SUM(AA136:AA227)</f>
        <v>0</v>
      </c>
      <c r="AR135" s="258" t="s">
        <v>33</v>
      </c>
      <c r="AT135" s="259" t="s">
        <v>76</v>
      </c>
      <c r="AU135" s="259" t="s">
        <v>33</v>
      </c>
      <c r="AY135" s="258" t="s">
        <v>147</v>
      </c>
      <c r="BK135" s="260">
        <f>SUM(BK136:BK227)</f>
        <v>0</v>
      </c>
    </row>
    <row r="136" spans="2:65" s="162" customFormat="1" ht="31.5" customHeight="1" x14ac:dyDescent="0.3">
      <c r="B136" s="163"/>
      <c r="C136" s="264" t="s">
        <v>662</v>
      </c>
      <c r="D136" s="264" t="s">
        <v>148</v>
      </c>
      <c r="E136" s="265" t="s">
        <v>1634</v>
      </c>
      <c r="F136" s="266" t="s">
        <v>1635</v>
      </c>
      <c r="G136" s="267"/>
      <c r="H136" s="267"/>
      <c r="I136" s="267"/>
      <c r="J136" s="268" t="s">
        <v>151</v>
      </c>
      <c r="K136" s="269">
        <v>1.05</v>
      </c>
      <c r="L136" s="339"/>
      <c r="M136" s="340"/>
      <c r="N136" s="270">
        <f>ROUND(L136*K136,2)</f>
        <v>0</v>
      </c>
      <c r="O136" s="267"/>
      <c r="P136" s="267"/>
      <c r="Q136" s="267"/>
      <c r="R136" s="168"/>
      <c r="T136" s="271" t="s">
        <v>3</v>
      </c>
      <c r="U136" s="272" t="s">
        <v>42</v>
      </c>
      <c r="V136" s="273">
        <v>0.23200000000000001</v>
      </c>
      <c r="W136" s="273">
        <f>V136*K136</f>
        <v>0.24360000000000001</v>
      </c>
      <c r="X136" s="273">
        <v>2.3999999999999998E-3</v>
      </c>
      <c r="Y136" s="273">
        <f>X136*K136</f>
        <v>2.5199999999999997E-3</v>
      </c>
      <c r="Z136" s="273">
        <v>0</v>
      </c>
      <c r="AA136" s="274">
        <f>Z136*K136</f>
        <v>0</v>
      </c>
      <c r="AR136" s="150" t="s">
        <v>152</v>
      </c>
      <c r="AT136" s="150" t="s">
        <v>148</v>
      </c>
      <c r="AU136" s="150" t="s">
        <v>86</v>
      </c>
      <c r="AY136" s="150" t="s">
        <v>147</v>
      </c>
      <c r="BE136" s="275">
        <f>IF(U136="základní",N136,0)</f>
        <v>0</v>
      </c>
      <c r="BF136" s="275">
        <f>IF(U136="snížená",N136,0)</f>
        <v>0</v>
      </c>
      <c r="BG136" s="275">
        <f>IF(U136="zákl. přenesená",N136,0)</f>
        <v>0</v>
      </c>
      <c r="BH136" s="275">
        <f>IF(U136="sníž. přenesená",N136,0)</f>
        <v>0</v>
      </c>
      <c r="BI136" s="275">
        <f>IF(U136="nulová",N136,0)</f>
        <v>0</v>
      </c>
      <c r="BJ136" s="150" t="s">
        <v>33</v>
      </c>
      <c r="BK136" s="275">
        <f>ROUND(L136*K136,2)</f>
        <v>0</v>
      </c>
      <c r="BL136" s="150" t="s">
        <v>152</v>
      </c>
      <c r="BM136" s="150" t="s">
        <v>1636</v>
      </c>
    </row>
    <row r="137" spans="2:65" s="283" customFormat="1" ht="22.5" customHeight="1" x14ac:dyDescent="0.3">
      <c r="B137" s="276"/>
      <c r="C137" s="277"/>
      <c r="D137" s="277"/>
      <c r="E137" s="278" t="s">
        <v>3</v>
      </c>
      <c r="F137" s="279" t="s">
        <v>1637</v>
      </c>
      <c r="G137" s="280"/>
      <c r="H137" s="280"/>
      <c r="I137" s="280"/>
      <c r="J137" s="277"/>
      <c r="K137" s="281" t="s">
        <v>3</v>
      </c>
      <c r="L137" s="277"/>
      <c r="M137" s="277"/>
      <c r="N137" s="277"/>
      <c r="O137" s="277"/>
      <c r="P137" s="277"/>
      <c r="Q137" s="277"/>
      <c r="R137" s="282"/>
      <c r="T137" s="284"/>
      <c r="U137" s="277"/>
      <c r="V137" s="277"/>
      <c r="W137" s="277"/>
      <c r="X137" s="277"/>
      <c r="Y137" s="277"/>
      <c r="Z137" s="277"/>
      <c r="AA137" s="285"/>
      <c r="AT137" s="286" t="s">
        <v>155</v>
      </c>
      <c r="AU137" s="286" t="s">
        <v>86</v>
      </c>
      <c r="AV137" s="283" t="s">
        <v>33</v>
      </c>
      <c r="AW137" s="283" t="s">
        <v>32</v>
      </c>
      <c r="AX137" s="283" t="s">
        <v>77</v>
      </c>
      <c r="AY137" s="286" t="s">
        <v>147</v>
      </c>
    </row>
    <row r="138" spans="2:65" s="294" customFormat="1" ht="22.5" customHeight="1" x14ac:dyDescent="0.3">
      <c r="B138" s="287"/>
      <c r="C138" s="288"/>
      <c r="D138" s="288"/>
      <c r="E138" s="289" t="s">
        <v>3</v>
      </c>
      <c r="F138" s="290" t="s">
        <v>1638</v>
      </c>
      <c r="G138" s="291"/>
      <c r="H138" s="291"/>
      <c r="I138" s="291"/>
      <c r="J138" s="288"/>
      <c r="K138" s="292">
        <v>1.05</v>
      </c>
      <c r="L138" s="288"/>
      <c r="M138" s="288"/>
      <c r="N138" s="288"/>
      <c r="O138" s="288"/>
      <c r="P138" s="288"/>
      <c r="Q138" s="288"/>
      <c r="R138" s="293"/>
      <c r="T138" s="295"/>
      <c r="U138" s="288"/>
      <c r="V138" s="288"/>
      <c r="W138" s="288"/>
      <c r="X138" s="288"/>
      <c r="Y138" s="288"/>
      <c r="Z138" s="288"/>
      <c r="AA138" s="296"/>
      <c r="AT138" s="297" t="s">
        <v>155</v>
      </c>
      <c r="AU138" s="297" t="s">
        <v>86</v>
      </c>
      <c r="AV138" s="294" t="s">
        <v>86</v>
      </c>
      <c r="AW138" s="294" t="s">
        <v>32</v>
      </c>
      <c r="AX138" s="294" t="s">
        <v>77</v>
      </c>
      <c r="AY138" s="297" t="s">
        <v>147</v>
      </c>
    </row>
    <row r="139" spans="2:65" s="305" customFormat="1" ht="22.5" customHeight="1" x14ac:dyDescent="0.3">
      <c r="B139" s="298"/>
      <c r="C139" s="299"/>
      <c r="D139" s="299"/>
      <c r="E139" s="300" t="s">
        <v>3</v>
      </c>
      <c r="F139" s="301" t="s">
        <v>157</v>
      </c>
      <c r="G139" s="302"/>
      <c r="H139" s="302"/>
      <c r="I139" s="302"/>
      <c r="J139" s="299"/>
      <c r="K139" s="303">
        <v>1.05</v>
      </c>
      <c r="L139" s="299"/>
      <c r="M139" s="299"/>
      <c r="N139" s="299"/>
      <c r="O139" s="299"/>
      <c r="P139" s="299"/>
      <c r="Q139" s="299"/>
      <c r="R139" s="304"/>
      <c r="T139" s="306"/>
      <c r="U139" s="299"/>
      <c r="V139" s="299"/>
      <c r="W139" s="299"/>
      <c r="X139" s="299"/>
      <c r="Y139" s="299"/>
      <c r="Z139" s="299"/>
      <c r="AA139" s="307"/>
      <c r="AT139" s="308" t="s">
        <v>155</v>
      </c>
      <c r="AU139" s="308" t="s">
        <v>86</v>
      </c>
      <c r="AV139" s="305" t="s">
        <v>152</v>
      </c>
      <c r="AW139" s="305" t="s">
        <v>32</v>
      </c>
      <c r="AX139" s="305" t="s">
        <v>33</v>
      </c>
      <c r="AY139" s="308" t="s">
        <v>147</v>
      </c>
    </row>
    <row r="140" spans="2:65" s="162" customFormat="1" ht="31.5" customHeight="1" x14ac:dyDescent="0.3">
      <c r="B140" s="163"/>
      <c r="C140" s="264" t="s">
        <v>670</v>
      </c>
      <c r="D140" s="264" t="s">
        <v>148</v>
      </c>
      <c r="E140" s="265" t="s">
        <v>1639</v>
      </c>
      <c r="F140" s="266" t="s">
        <v>1640</v>
      </c>
      <c r="G140" s="267"/>
      <c r="H140" s="267"/>
      <c r="I140" s="267"/>
      <c r="J140" s="268" t="s">
        <v>151</v>
      </c>
      <c r="K140" s="269">
        <v>1.05</v>
      </c>
      <c r="L140" s="339"/>
      <c r="M140" s="340"/>
      <c r="N140" s="270">
        <f>ROUND(L140*K140,2)</f>
        <v>0</v>
      </c>
      <c r="O140" s="267"/>
      <c r="P140" s="267"/>
      <c r="Q140" s="267"/>
      <c r="R140" s="168"/>
      <c r="T140" s="271" t="s">
        <v>3</v>
      </c>
      <c r="U140" s="272" t="s">
        <v>42</v>
      </c>
      <c r="V140" s="273">
        <v>0.11700000000000001</v>
      </c>
      <c r="W140" s="273">
        <f>V140*K140</f>
        <v>0.12285000000000001</v>
      </c>
      <c r="X140" s="273">
        <v>7.3499999999999998E-3</v>
      </c>
      <c r="Y140" s="273">
        <f>X140*K140</f>
        <v>7.7175000000000004E-3</v>
      </c>
      <c r="Z140" s="273">
        <v>0</v>
      </c>
      <c r="AA140" s="274">
        <f>Z140*K140</f>
        <v>0</v>
      </c>
      <c r="AR140" s="150" t="s">
        <v>152</v>
      </c>
      <c r="AT140" s="150" t="s">
        <v>148</v>
      </c>
      <c r="AU140" s="150" t="s">
        <v>86</v>
      </c>
      <c r="AY140" s="150" t="s">
        <v>147</v>
      </c>
      <c r="BE140" s="275">
        <f>IF(U140="základní",N140,0)</f>
        <v>0</v>
      </c>
      <c r="BF140" s="275">
        <f>IF(U140="snížená",N140,0)</f>
        <v>0</v>
      </c>
      <c r="BG140" s="275">
        <f>IF(U140="zákl. přenesená",N140,0)</f>
        <v>0</v>
      </c>
      <c r="BH140" s="275">
        <f>IF(U140="sníž. přenesená",N140,0)</f>
        <v>0</v>
      </c>
      <c r="BI140" s="275">
        <f>IF(U140="nulová",N140,0)</f>
        <v>0</v>
      </c>
      <c r="BJ140" s="150" t="s">
        <v>33</v>
      </c>
      <c r="BK140" s="275">
        <f>ROUND(L140*K140,2)</f>
        <v>0</v>
      </c>
      <c r="BL140" s="150" t="s">
        <v>152</v>
      </c>
      <c r="BM140" s="150" t="s">
        <v>1641</v>
      </c>
    </row>
    <row r="141" spans="2:65" s="283" customFormat="1" ht="22.5" customHeight="1" x14ac:dyDescent="0.3">
      <c r="B141" s="276"/>
      <c r="C141" s="277"/>
      <c r="D141" s="277"/>
      <c r="E141" s="278" t="s">
        <v>3</v>
      </c>
      <c r="F141" s="279" t="s">
        <v>1637</v>
      </c>
      <c r="G141" s="280"/>
      <c r="H141" s="280"/>
      <c r="I141" s="280"/>
      <c r="J141" s="277"/>
      <c r="K141" s="281" t="s">
        <v>3</v>
      </c>
      <c r="L141" s="277"/>
      <c r="M141" s="277"/>
      <c r="N141" s="277"/>
      <c r="O141" s="277"/>
      <c r="P141" s="277"/>
      <c r="Q141" s="277"/>
      <c r="R141" s="282"/>
      <c r="T141" s="284"/>
      <c r="U141" s="277"/>
      <c r="V141" s="277"/>
      <c r="W141" s="277"/>
      <c r="X141" s="277"/>
      <c r="Y141" s="277"/>
      <c r="Z141" s="277"/>
      <c r="AA141" s="285"/>
      <c r="AT141" s="286" t="s">
        <v>155</v>
      </c>
      <c r="AU141" s="286" t="s">
        <v>86</v>
      </c>
      <c r="AV141" s="283" t="s">
        <v>33</v>
      </c>
      <c r="AW141" s="283" t="s">
        <v>32</v>
      </c>
      <c r="AX141" s="283" t="s">
        <v>77</v>
      </c>
      <c r="AY141" s="286" t="s">
        <v>147</v>
      </c>
    </row>
    <row r="142" spans="2:65" s="294" customFormat="1" ht="22.5" customHeight="1" x14ac:dyDescent="0.3">
      <c r="B142" s="287"/>
      <c r="C142" s="288"/>
      <c r="D142" s="288"/>
      <c r="E142" s="289" t="s">
        <v>3</v>
      </c>
      <c r="F142" s="290" t="s">
        <v>1638</v>
      </c>
      <c r="G142" s="291"/>
      <c r="H142" s="291"/>
      <c r="I142" s="291"/>
      <c r="J142" s="288"/>
      <c r="K142" s="292">
        <v>1.05</v>
      </c>
      <c r="L142" s="288"/>
      <c r="M142" s="288"/>
      <c r="N142" s="288"/>
      <c r="O142" s="288"/>
      <c r="P142" s="288"/>
      <c r="Q142" s="288"/>
      <c r="R142" s="293"/>
      <c r="T142" s="295"/>
      <c r="U142" s="288"/>
      <c r="V142" s="288"/>
      <c r="W142" s="288"/>
      <c r="X142" s="288"/>
      <c r="Y142" s="288"/>
      <c r="Z142" s="288"/>
      <c r="AA142" s="296"/>
      <c r="AT142" s="297" t="s">
        <v>155</v>
      </c>
      <c r="AU142" s="297" t="s">
        <v>86</v>
      </c>
      <c r="AV142" s="294" t="s">
        <v>86</v>
      </c>
      <c r="AW142" s="294" t="s">
        <v>32</v>
      </c>
      <c r="AX142" s="294" t="s">
        <v>77</v>
      </c>
      <c r="AY142" s="297" t="s">
        <v>147</v>
      </c>
    </row>
    <row r="143" spans="2:65" s="305" customFormat="1" ht="22.5" customHeight="1" x14ac:dyDescent="0.3">
      <c r="B143" s="298"/>
      <c r="C143" s="299"/>
      <c r="D143" s="299"/>
      <c r="E143" s="300" t="s">
        <v>3</v>
      </c>
      <c r="F143" s="301" t="s">
        <v>157</v>
      </c>
      <c r="G143" s="302"/>
      <c r="H143" s="302"/>
      <c r="I143" s="302"/>
      <c r="J143" s="299"/>
      <c r="K143" s="303">
        <v>1.05</v>
      </c>
      <c r="L143" s="299"/>
      <c r="M143" s="299"/>
      <c r="N143" s="299"/>
      <c r="O143" s="299"/>
      <c r="P143" s="299"/>
      <c r="Q143" s="299"/>
      <c r="R143" s="304"/>
      <c r="T143" s="306"/>
      <c r="U143" s="299"/>
      <c r="V143" s="299"/>
      <c r="W143" s="299"/>
      <c r="X143" s="299"/>
      <c r="Y143" s="299"/>
      <c r="Z143" s="299"/>
      <c r="AA143" s="307"/>
      <c r="AT143" s="308" t="s">
        <v>155</v>
      </c>
      <c r="AU143" s="308" t="s">
        <v>86</v>
      </c>
      <c r="AV143" s="305" t="s">
        <v>152</v>
      </c>
      <c r="AW143" s="305" t="s">
        <v>32</v>
      </c>
      <c r="AX143" s="305" t="s">
        <v>33</v>
      </c>
      <c r="AY143" s="308" t="s">
        <v>147</v>
      </c>
    </row>
    <row r="144" spans="2:65" s="162" customFormat="1" ht="31.5" customHeight="1" x14ac:dyDescent="0.3">
      <c r="B144" s="163"/>
      <c r="C144" s="264" t="s">
        <v>658</v>
      </c>
      <c r="D144" s="264" t="s">
        <v>148</v>
      </c>
      <c r="E144" s="265" t="s">
        <v>1642</v>
      </c>
      <c r="F144" s="266" t="s">
        <v>1643</v>
      </c>
      <c r="G144" s="267"/>
      <c r="H144" s="267"/>
      <c r="I144" s="267"/>
      <c r="J144" s="268" t="s">
        <v>586</v>
      </c>
      <c r="K144" s="269">
        <v>2</v>
      </c>
      <c r="L144" s="339"/>
      <c r="M144" s="340"/>
      <c r="N144" s="270">
        <f>ROUND(L144*K144,2)</f>
        <v>0</v>
      </c>
      <c r="O144" s="267"/>
      <c r="P144" s="267"/>
      <c r="Q144" s="267"/>
      <c r="R144" s="168"/>
      <c r="T144" s="271" t="s">
        <v>3</v>
      </c>
      <c r="U144" s="272" t="s">
        <v>42</v>
      </c>
      <c r="V144" s="273">
        <v>0.63700000000000001</v>
      </c>
      <c r="W144" s="273">
        <f>V144*K144</f>
        <v>1.274</v>
      </c>
      <c r="X144" s="273">
        <v>3.8199999999999998E-2</v>
      </c>
      <c r="Y144" s="273">
        <f>X144*K144</f>
        <v>7.6399999999999996E-2</v>
      </c>
      <c r="Z144" s="273">
        <v>0</v>
      </c>
      <c r="AA144" s="274">
        <f>Z144*K144</f>
        <v>0</v>
      </c>
      <c r="AR144" s="150" t="s">
        <v>152</v>
      </c>
      <c r="AT144" s="150" t="s">
        <v>148</v>
      </c>
      <c r="AU144" s="150" t="s">
        <v>86</v>
      </c>
      <c r="AY144" s="150" t="s">
        <v>147</v>
      </c>
      <c r="BE144" s="275">
        <f>IF(U144="základní",N144,0)</f>
        <v>0</v>
      </c>
      <c r="BF144" s="275">
        <f>IF(U144="snížená",N144,0)</f>
        <v>0</v>
      </c>
      <c r="BG144" s="275">
        <f>IF(U144="zákl. přenesená",N144,0)</f>
        <v>0</v>
      </c>
      <c r="BH144" s="275">
        <f>IF(U144="sníž. přenesená",N144,0)</f>
        <v>0</v>
      </c>
      <c r="BI144" s="275">
        <f>IF(U144="nulová",N144,0)</f>
        <v>0</v>
      </c>
      <c r="BJ144" s="150" t="s">
        <v>33</v>
      </c>
      <c r="BK144" s="275">
        <f>ROUND(L144*K144,2)</f>
        <v>0</v>
      </c>
      <c r="BL144" s="150" t="s">
        <v>152</v>
      </c>
      <c r="BM144" s="150" t="s">
        <v>1644</v>
      </c>
    </row>
    <row r="145" spans="2:65" s="283" customFormat="1" ht="22.5" customHeight="1" x14ac:dyDescent="0.3">
      <c r="B145" s="276"/>
      <c r="C145" s="277"/>
      <c r="D145" s="277"/>
      <c r="E145" s="278" t="s">
        <v>3</v>
      </c>
      <c r="F145" s="279" t="s">
        <v>1645</v>
      </c>
      <c r="G145" s="280"/>
      <c r="H145" s="280"/>
      <c r="I145" s="280"/>
      <c r="J145" s="277"/>
      <c r="K145" s="281" t="s">
        <v>3</v>
      </c>
      <c r="L145" s="277"/>
      <c r="M145" s="277"/>
      <c r="N145" s="277"/>
      <c r="O145" s="277"/>
      <c r="P145" s="277"/>
      <c r="Q145" s="277"/>
      <c r="R145" s="282"/>
      <c r="T145" s="284"/>
      <c r="U145" s="277"/>
      <c r="V145" s="277"/>
      <c r="W145" s="277"/>
      <c r="X145" s="277"/>
      <c r="Y145" s="277"/>
      <c r="Z145" s="277"/>
      <c r="AA145" s="285"/>
      <c r="AT145" s="286" t="s">
        <v>155</v>
      </c>
      <c r="AU145" s="286" t="s">
        <v>86</v>
      </c>
      <c r="AV145" s="283" t="s">
        <v>33</v>
      </c>
      <c r="AW145" s="283" t="s">
        <v>32</v>
      </c>
      <c r="AX145" s="283" t="s">
        <v>77</v>
      </c>
      <c r="AY145" s="286" t="s">
        <v>147</v>
      </c>
    </row>
    <row r="146" spans="2:65" s="294" customFormat="1" ht="22.5" customHeight="1" x14ac:dyDescent="0.3">
      <c r="B146" s="287"/>
      <c r="C146" s="288"/>
      <c r="D146" s="288"/>
      <c r="E146" s="289" t="s">
        <v>3</v>
      </c>
      <c r="F146" s="290" t="s">
        <v>1646</v>
      </c>
      <c r="G146" s="291"/>
      <c r="H146" s="291"/>
      <c r="I146" s="291"/>
      <c r="J146" s="288"/>
      <c r="K146" s="292">
        <v>1</v>
      </c>
      <c r="L146" s="288"/>
      <c r="M146" s="288"/>
      <c r="N146" s="288"/>
      <c r="O146" s="288"/>
      <c r="P146" s="288"/>
      <c r="Q146" s="288"/>
      <c r="R146" s="293"/>
      <c r="T146" s="295"/>
      <c r="U146" s="288"/>
      <c r="V146" s="288"/>
      <c r="W146" s="288"/>
      <c r="X146" s="288"/>
      <c r="Y146" s="288"/>
      <c r="Z146" s="288"/>
      <c r="AA146" s="296"/>
      <c r="AT146" s="297" t="s">
        <v>155</v>
      </c>
      <c r="AU146" s="297" t="s">
        <v>86</v>
      </c>
      <c r="AV146" s="294" t="s">
        <v>86</v>
      </c>
      <c r="AW146" s="294" t="s">
        <v>32</v>
      </c>
      <c r="AX146" s="294" t="s">
        <v>77</v>
      </c>
      <c r="AY146" s="297" t="s">
        <v>147</v>
      </c>
    </row>
    <row r="147" spans="2:65" s="316" customFormat="1" ht="22.5" customHeight="1" x14ac:dyDescent="0.3">
      <c r="B147" s="309"/>
      <c r="C147" s="310"/>
      <c r="D147" s="310"/>
      <c r="E147" s="311" t="s">
        <v>3</v>
      </c>
      <c r="F147" s="312" t="s">
        <v>163</v>
      </c>
      <c r="G147" s="313"/>
      <c r="H147" s="313"/>
      <c r="I147" s="313"/>
      <c r="J147" s="310"/>
      <c r="K147" s="314">
        <v>1</v>
      </c>
      <c r="L147" s="310"/>
      <c r="M147" s="310"/>
      <c r="N147" s="310"/>
      <c r="O147" s="310"/>
      <c r="P147" s="310"/>
      <c r="Q147" s="310"/>
      <c r="R147" s="315"/>
      <c r="T147" s="317"/>
      <c r="U147" s="310"/>
      <c r="V147" s="310"/>
      <c r="W147" s="310"/>
      <c r="X147" s="310"/>
      <c r="Y147" s="310"/>
      <c r="Z147" s="310"/>
      <c r="AA147" s="318"/>
      <c r="AT147" s="319" t="s">
        <v>155</v>
      </c>
      <c r="AU147" s="319" t="s">
        <v>86</v>
      </c>
      <c r="AV147" s="316" t="s">
        <v>164</v>
      </c>
      <c r="AW147" s="316" t="s">
        <v>32</v>
      </c>
      <c r="AX147" s="316" t="s">
        <v>77</v>
      </c>
      <c r="AY147" s="319" t="s">
        <v>147</v>
      </c>
    </row>
    <row r="148" spans="2:65" s="283" customFormat="1" ht="22.5" customHeight="1" x14ac:dyDescent="0.3">
      <c r="B148" s="276"/>
      <c r="C148" s="277"/>
      <c r="D148" s="277"/>
      <c r="E148" s="278" t="s">
        <v>3</v>
      </c>
      <c r="F148" s="320" t="s">
        <v>1647</v>
      </c>
      <c r="G148" s="280"/>
      <c r="H148" s="280"/>
      <c r="I148" s="280"/>
      <c r="J148" s="277"/>
      <c r="K148" s="281" t="s">
        <v>3</v>
      </c>
      <c r="L148" s="277"/>
      <c r="M148" s="277"/>
      <c r="N148" s="277"/>
      <c r="O148" s="277"/>
      <c r="P148" s="277"/>
      <c r="Q148" s="277"/>
      <c r="R148" s="282"/>
      <c r="T148" s="284"/>
      <c r="U148" s="277"/>
      <c r="V148" s="277"/>
      <c r="W148" s="277"/>
      <c r="X148" s="277"/>
      <c r="Y148" s="277"/>
      <c r="Z148" s="277"/>
      <c r="AA148" s="285"/>
      <c r="AT148" s="286" t="s">
        <v>155</v>
      </c>
      <c r="AU148" s="286" t="s">
        <v>86</v>
      </c>
      <c r="AV148" s="283" t="s">
        <v>33</v>
      </c>
      <c r="AW148" s="283" t="s">
        <v>32</v>
      </c>
      <c r="AX148" s="283" t="s">
        <v>77</v>
      </c>
      <c r="AY148" s="286" t="s">
        <v>147</v>
      </c>
    </row>
    <row r="149" spans="2:65" s="294" customFormat="1" ht="22.5" customHeight="1" x14ac:dyDescent="0.3">
      <c r="B149" s="287"/>
      <c r="C149" s="288"/>
      <c r="D149" s="288"/>
      <c r="E149" s="289" t="s">
        <v>3</v>
      </c>
      <c r="F149" s="290" t="s">
        <v>1646</v>
      </c>
      <c r="G149" s="291"/>
      <c r="H149" s="291"/>
      <c r="I149" s="291"/>
      <c r="J149" s="288"/>
      <c r="K149" s="292">
        <v>1</v>
      </c>
      <c r="L149" s="288"/>
      <c r="M149" s="288"/>
      <c r="N149" s="288"/>
      <c r="O149" s="288"/>
      <c r="P149" s="288"/>
      <c r="Q149" s="288"/>
      <c r="R149" s="293"/>
      <c r="T149" s="295"/>
      <c r="U149" s="288"/>
      <c r="V149" s="288"/>
      <c r="W149" s="288"/>
      <c r="X149" s="288"/>
      <c r="Y149" s="288"/>
      <c r="Z149" s="288"/>
      <c r="AA149" s="296"/>
      <c r="AT149" s="297" t="s">
        <v>155</v>
      </c>
      <c r="AU149" s="297" t="s">
        <v>86</v>
      </c>
      <c r="AV149" s="294" t="s">
        <v>86</v>
      </c>
      <c r="AW149" s="294" t="s">
        <v>32</v>
      </c>
      <c r="AX149" s="294" t="s">
        <v>77</v>
      </c>
      <c r="AY149" s="297" t="s">
        <v>147</v>
      </c>
    </row>
    <row r="150" spans="2:65" s="316" customFormat="1" ht="22.5" customHeight="1" x14ac:dyDescent="0.3">
      <c r="B150" s="309"/>
      <c r="C150" s="310"/>
      <c r="D150" s="310"/>
      <c r="E150" s="311" t="s">
        <v>3</v>
      </c>
      <c r="F150" s="312" t="s">
        <v>163</v>
      </c>
      <c r="G150" s="313"/>
      <c r="H150" s="313"/>
      <c r="I150" s="313"/>
      <c r="J150" s="310"/>
      <c r="K150" s="314">
        <v>1</v>
      </c>
      <c r="L150" s="310"/>
      <c r="M150" s="310"/>
      <c r="N150" s="310"/>
      <c r="O150" s="310"/>
      <c r="P150" s="310"/>
      <c r="Q150" s="310"/>
      <c r="R150" s="315"/>
      <c r="T150" s="317"/>
      <c r="U150" s="310"/>
      <c r="V150" s="310"/>
      <c r="W150" s="310"/>
      <c r="X150" s="310"/>
      <c r="Y150" s="310"/>
      <c r="Z150" s="310"/>
      <c r="AA150" s="318"/>
      <c r="AT150" s="319" t="s">
        <v>155</v>
      </c>
      <c r="AU150" s="319" t="s">
        <v>86</v>
      </c>
      <c r="AV150" s="316" t="s">
        <v>164</v>
      </c>
      <c r="AW150" s="316" t="s">
        <v>32</v>
      </c>
      <c r="AX150" s="316" t="s">
        <v>77</v>
      </c>
      <c r="AY150" s="319" t="s">
        <v>147</v>
      </c>
    </row>
    <row r="151" spans="2:65" s="305" customFormat="1" ht="22.5" customHeight="1" x14ac:dyDescent="0.3">
      <c r="B151" s="298"/>
      <c r="C151" s="299"/>
      <c r="D151" s="299"/>
      <c r="E151" s="300" t="s">
        <v>3</v>
      </c>
      <c r="F151" s="301" t="s">
        <v>157</v>
      </c>
      <c r="G151" s="302"/>
      <c r="H151" s="302"/>
      <c r="I151" s="302"/>
      <c r="J151" s="299"/>
      <c r="K151" s="303">
        <v>2</v>
      </c>
      <c r="L151" s="299"/>
      <c r="M151" s="299"/>
      <c r="N151" s="299"/>
      <c r="O151" s="299"/>
      <c r="P151" s="299"/>
      <c r="Q151" s="299"/>
      <c r="R151" s="304"/>
      <c r="T151" s="306"/>
      <c r="U151" s="299"/>
      <c r="V151" s="299"/>
      <c r="W151" s="299"/>
      <c r="X151" s="299"/>
      <c r="Y151" s="299"/>
      <c r="Z151" s="299"/>
      <c r="AA151" s="307"/>
      <c r="AT151" s="308" t="s">
        <v>155</v>
      </c>
      <c r="AU151" s="308" t="s">
        <v>86</v>
      </c>
      <c r="AV151" s="305" t="s">
        <v>152</v>
      </c>
      <c r="AW151" s="305" t="s">
        <v>32</v>
      </c>
      <c r="AX151" s="305" t="s">
        <v>33</v>
      </c>
      <c r="AY151" s="308" t="s">
        <v>147</v>
      </c>
    </row>
    <row r="152" spans="2:65" s="162" customFormat="1" ht="31.5" customHeight="1" x14ac:dyDescent="0.3">
      <c r="B152" s="163"/>
      <c r="C152" s="264" t="s">
        <v>637</v>
      </c>
      <c r="D152" s="264" t="s">
        <v>148</v>
      </c>
      <c r="E152" s="265" t="s">
        <v>1648</v>
      </c>
      <c r="F152" s="266" t="s">
        <v>1649</v>
      </c>
      <c r="G152" s="267"/>
      <c r="H152" s="267"/>
      <c r="I152" s="267"/>
      <c r="J152" s="268" t="s">
        <v>586</v>
      </c>
      <c r="K152" s="269">
        <v>1</v>
      </c>
      <c r="L152" s="339"/>
      <c r="M152" s="340"/>
      <c r="N152" s="270">
        <f>ROUND(L152*K152,2)</f>
        <v>0</v>
      </c>
      <c r="O152" s="267"/>
      <c r="P152" s="267"/>
      <c r="Q152" s="267"/>
      <c r="R152" s="168"/>
      <c r="T152" s="271" t="s">
        <v>3</v>
      </c>
      <c r="U152" s="272" t="s">
        <v>42</v>
      </c>
      <c r="V152" s="273">
        <v>0.72499999999999998</v>
      </c>
      <c r="W152" s="273">
        <f>V152*K152</f>
        <v>0.72499999999999998</v>
      </c>
      <c r="X152" s="273">
        <v>4.1500000000000002E-2</v>
      </c>
      <c r="Y152" s="273">
        <f>X152*K152</f>
        <v>4.1500000000000002E-2</v>
      </c>
      <c r="Z152" s="273">
        <v>0</v>
      </c>
      <c r="AA152" s="274">
        <f>Z152*K152</f>
        <v>0</v>
      </c>
      <c r="AR152" s="150" t="s">
        <v>152</v>
      </c>
      <c r="AT152" s="150" t="s">
        <v>148</v>
      </c>
      <c r="AU152" s="150" t="s">
        <v>86</v>
      </c>
      <c r="AY152" s="150" t="s">
        <v>147</v>
      </c>
      <c r="BE152" s="275">
        <f>IF(U152="základní",N152,0)</f>
        <v>0</v>
      </c>
      <c r="BF152" s="275">
        <f>IF(U152="snížená",N152,0)</f>
        <v>0</v>
      </c>
      <c r="BG152" s="275">
        <f>IF(U152="zákl. přenesená",N152,0)</f>
        <v>0</v>
      </c>
      <c r="BH152" s="275">
        <f>IF(U152="sníž. přenesená",N152,0)</f>
        <v>0</v>
      </c>
      <c r="BI152" s="275">
        <f>IF(U152="nulová",N152,0)</f>
        <v>0</v>
      </c>
      <c r="BJ152" s="150" t="s">
        <v>33</v>
      </c>
      <c r="BK152" s="275">
        <f>ROUND(L152*K152,2)</f>
        <v>0</v>
      </c>
      <c r="BL152" s="150" t="s">
        <v>152</v>
      </c>
      <c r="BM152" s="150" t="s">
        <v>1650</v>
      </c>
    </row>
    <row r="153" spans="2:65" s="283" customFormat="1" ht="22.5" customHeight="1" x14ac:dyDescent="0.3">
      <c r="B153" s="276"/>
      <c r="C153" s="277"/>
      <c r="D153" s="277"/>
      <c r="E153" s="278" t="s">
        <v>3</v>
      </c>
      <c r="F153" s="279" t="s">
        <v>1651</v>
      </c>
      <c r="G153" s="280"/>
      <c r="H153" s="280"/>
      <c r="I153" s="280"/>
      <c r="J153" s="277"/>
      <c r="K153" s="281" t="s">
        <v>3</v>
      </c>
      <c r="L153" s="277"/>
      <c r="M153" s="277"/>
      <c r="N153" s="277"/>
      <c r="O153" s="277"/>
      <c r="P153" s="277"/>
      <c r="Q153" s="277"/>
      <c r="R153" s="282"/>
      <c r="T153" s="284"/>
      <c r="U153" s="277"/>
      <c r="V153" s="277"/>
      <c r="W153" s="277"/>
      <c r="X153" s="277"/>
      <c r="Y153" s="277"/>
      <c r="Z153" s="277"/>
      <c r="AA153" s="285"/>
      <c r="AT153" s="286" t="s">
        <v>155</v>
      </c>
      <c r="AU153" s="286" t="s">
        <v>86</v>
      </c>
      <c r="AV153" s="283" t="s">
        <v>33</v>
      </c>
      <c r="AW153" s="283" t="s">
        <v>32</v>
      </c>
      <c r="AX153" s="283" t="s">
        <v>77</v>
      </c>
      <c r="AY153" s="286" t="s">
        <v>147</v>
      </c>
    </row>
    <row r="154" spans="2:65" s="294" customFormat="1" ht="22.5" customHeight="1" x14ac:dyDescent="0.3">
      <c r="B154" s="287"/>
      <c r="C154" s="288"/>
      <c r="D154" s="288"/>
      <c r="E154" s="289" t="s">
        <v>3</v>
      </c>
      <c r="F154" s="290" t="s">
        <v>1646</v>
      </c>
      <c r="G154" s="291"/>
      <c r="H154" s="291"/>
      <c r="I154" s="291"/>
      <c r="J154" s="288"/>
      <c r="K154" s="292">
        <v>1</v>
      </c>
      <c r="L154" s="288"/>
      <c r="M154" s="288"/>
      <c r="N154" s="288"/>
      <c r="O154" s="288"/>
      <c r="P154" s="288"/>
      <c r="Q154" s="288"/>
      <c r="R154" s="293"/>
      <c r="T154" s="295"/>
      <c r="U154" s="288"/>
      <c r="V154" s="288"/>
      <c r="W154" s="288"/>
      <c r="X154" s="288"/>
      <c r="Y154" s="288"/>
      <c r="Z154" s="288"/>
      <c r="AA154" s="296"/>
      <c r="AT154" s="297" t="s">
        <v>155</v>
      </c>
      <c r="AU154" s="297" t="s">
        <v>86</v>
      </c>
      <c r="AV154" s="294" t="s">
        <v>86</v>
      </c>
      <c r="AW154" s="294" t="s">
        <v>32</v>
      </c>
      <c r="AX154" s="294" t="s">
        <v>77</v>
      </c>
      <c r="AY154" s="297" t="s">
        <v>147</v>
      </c>
    </row>
    <row r="155" spans="2:65" s="305" customFormat="1" ht="22.5" customHeight="1" x14ac:dyDescent="0.3">
      <c r="B155" s="298"/>
      <c r="C155" s="299"/>
      <c r="D155" s="299"/>
      <c r="E155" s="300" t="s">
        <v>3</v>
      </c>
      <c r="F155" s="301" t="s">
        <v>157</v>
      </c>
      <c r="G155" s="302"/>
      <c r="H155" s="302"/>
      <c r="I155" s="302"/>
      <c r="J155" s="299"/>
      <c r="K155" s="303">
        <v>1</v>
      </c>
      <c r="L155" s="299"/>
      <c r="M155" s="299"/>
      <c r="N155" s="299"/>
      <c r="O155" s="299"/>
      <c r="P155" s="299"/>
      <c r="Q155" s="299"/>
      <c r="R155" s="304"/>
      <c r="T155" s="306"/>
      <c r="U155" s="299"/>
      <c r="V155" s="299"/>
      <c r="W155" s="299"/>
      <c r="X155" s="299"/>
      <c r="Y155" s="299"/>
      <c r="Z155" s="299"/>
      <c r="AA155" s="307"/>
      <c r="AT155" s="308" t="s">
        <v>155</v>
      </c>
      <c r="AU155" s="308" t="s">
        <v>86</v>
      </c>
      <c r="AV155" s="305" t="s">
        <v>152</v>
      </c>
      <c r="AW155" s="305" t="s">
        <v>32</v>
      </c>
      <c r="AX155" s="305" t="s">
        <v>33</v>
      </c>
      <c r="AY155" s="308" t="s">
        <v>147</v>
      </c>
    </row>
    <row r="156" spans="2:65" s="162" customFormat="1" ht="31.5" customHeight="1" x14ac:dyDescent="0.3">
      <c r="B156" s="163"/>
      <c r="C156" s="264" t="s">
        <v>641</v>
      </c>
      <c r="D156" s="264" t="s">
        <v>148</v>
      </c>
      <c r="E156" s="265" t="s">
        <v>1652</v>
      </c>
      <c r="F156" s="266" t="s">
        <v>1653</v>
      </c>
      <c r="G156" s="267"/>
      <c r="H156" s="267"/>
      <c r="I156" s="267"/>
      <c r="J156" s="268" t="s">
        <v>151</v>
      </c>
      <c r="K156" s="269">
        <v>2.5</v>
      </c>
      <c r="L156" s="339"/>
      <c r="M156" s="340"/>
      <c r="N156" s="270">
        <f>ROUND(L156*K156,2)</f>
        <v>0</v>
      </c>
      <c r="O156" s="267"/>
      <c r="P156" s="267"/>
      <c r="Q156" s="267"/>
      <c r="R156" s="168"/>
      <c r="T156" s="271" t="s">
        <v>3</v>
      </c>
      <c r="U156" s="272" t="s">
        <v>42</v>
      </c>
      <c r="V156" s="273">
        <v>1.355</v>
      </c>
      <c r="W156" s="273">
        <f>V156*K156</f>
        <v>3.3875000000000002</v>
      </c>
      <c r="X156" s="273">
        <v>3.3579999999999999E-2</v>
      </c>
      <c r="Y156" s="273">
        <f>X156*K156</f>
        <v>8.3949999999999997E-2</v>
      </c>
      <c r="Z156" s="273">
        <v>0</v>
      </c>
      <c r="AA156" s="274">
        <f>Z156*K156</f>
        <v>0</v>
      </c>
      <c r="AR156" s="150" t="s">
        <v>152</v>
      </c>
      <c r="AT156" s="150" t="s">
        <v>148</v>
      </c>
      <c r="AU156" s="150" t="s">
        <v>86</v>
      </c>
      <c r="AY156" s="150" t="s">
        <v>147</v>
      </c>
      <c r="BE156" s="275">
        <f>IF(U156="základní",N156,0)</f>
        <v>0</v>
      </c>
      <c r="BF156" s="275">
        <f>IF(U156="snížená",N156,0)</f>
        <v>0</v>
      </c>
      <c r="BG156" s="275">
        <f>IF(U156="zákl. přenesená",N156,0)</f>
        <v>0</v>
      </c>
      <c r="BH156" s="275">
        <f>IF(U156="sníž. přenesená",N156,0)</f>
        <v>0</v>
      </c>
      <c r="BI156" s="275">
        <f>IF(U156="nulová",N156,0)</f>
        <v>0</v>
      </c>
      <c r="BJ156" s="150" t="s">
        <v>33</v>
      </c>
      <c r="BK156" s="275">
        <f>ROUND(L156*K156,2)</f>
        <v>0</v>
      </c>
      <c r="BL156" s="150" t="s">
        <v>152</v>
      </c>
      <c r="BM156" s="150" t="s">
        <v>1654</v>
      </c>
    </row>
    <row r="157" spans="2:65" s="283" customFormat="1" ht="22.5" customHeight="1" x14ac:dyDescent="0.3">
      <c r="B157" s="276"/>
      <c r="C157" s="277"/>
      <c r="D157" s="277"/>
      <c r="E157" s="278" t="s">
        <v>3</v>
      </c>
      <c r="F157" s="279" t="s">
        <v>1655</v>
      </c>
      <c r="G157" s="280"/>
      <c r="H157" s="280"/>
      <c r="I157" s="280"/>
      <c r="J157" s="277"/>
      <c r="K157" s="281" t="s">
        <v>3</v>
      </c>
      <c r="L157" s="277"/>
      <c r="M157" s="277"/>
      <c r="N157" s="277"/>
      <c r="O157" s="277"/>
      <c r="P157" s="277"/>
      <c r="Q157" s="277"/>
      <c r="R157" s="282"/>
      <c r="T157" s="284"/>
      <c r="U157" s="277"/>
      <c r="V157" s="277"/>
      <c r="W157" s="277"/>
      <c r="X157" s="277"/>
      <c r="Y157" s="277"/>
      <c r="Z157" s="277"/>
      <c r="AA157" s="285"/>
      <c r="AT157" s="286" t="s">
        <v>155</v>
      </c>
      <c r="AU157" s="286" t="s">
        <v>86</v>
      </c>
      <c r="AV157" s="283" t="s">
        <v>33</v>
      </c>
      <c r="AW157" s="283" t="s">
        <v>32</v>
      </c>
      <c r="AX157" s="283" t="s">
        <v>77</v>
      </c>
      <c r="AY157" s="286" t="s">
        <v>147</v>
      </c>
    </row>
    <row r="158" spans="2:65" s="294" customFormat="1" ht="22.5" customHeight="1" x14ac:dyDescent="0.3">
      <c r="B158" s="287"/>
      <c r="C158" s="288"/>
      <c r="D158" s="288"/>
      <c r="E158" s="289" t="s">
        <v>3</v>
      </c>
      <c r="F158" s="290" t="s">
        <v>1656</v>
      </c>
      <c r="G158" s="291"/>
      <c r="H158" s="291"/>
      <c r="I158" s="291"/>
      <c r="J158" s="288"/>
      <c r="K158" s="292">
        <v>1.38</v>
      </c>
      <c r="L158" s="288"/>
      <c r="M158" s="288"/>
      <c r="N158" s="288"/>
      <c r="O158" s="288"/>
      <c r="P158" s="288"/>
      <c r="Q158" s="288"/>
      <c r="R158" s="293"/>
      <c r="T158" s="295"/>
      <c r="U158" s="288"/>
      <c r="V158" s="288"/>
      <c r="W158" s="288"/>
      <c r="X158" s="288"/>
      <c r="Y158" s="288"/>
      <c r="Z158" s="288"/>
      <c r="AA158" s="296"/>
      <c r="AT158" s="297" t="s">
        <v>155</v>
      </c>
      <c r="AU158" s="297" t="s">
        <v>86</v>
      </c>
      <c r="AV158" s="294" t="s">
        <v>86</v>
      </c>
      <c r="AW158" s="294" t="s">
        <v>32</v>
      </c>
      <c r="AX158" s="294" t="s">
        <v>77</v>
      </c>
      <c r="AY158" s="297" t="s">
        <v>147</v>
      </c>
    </row>
    <row r="159" spans="2:65" s="294" customFormat="1" ht="22.5" customHeight="1" x14ac:dyDescent="0.3">
      <c r="B159" s="287"/>
      <c r="C159" s="288"/>
      <c r="D159" s="288"/>
      <c r="E159" s="289" t="s">
        <v>3</v>
      </c>
      <c r="F159" s="290" t="s">
        <v>1657</v>
      </c>
      <c r="G159" s="291"/>
      <c r="H159" s="291"/>
      <c r="I159" s="291"/>
      <c r="J159" s="288"/>
      <c r="K159" s="292">
        <v>0.66</v>
      </c>
      <c r="L159" s="288"/>
      <c r="M159" s="288"/>
      <c r="N159" s="288"/>
      <c r="O159" s="288"/>
      <c r="P159" s="288"/>
      <c r="Q159" s="288"/>
      <c r="R159" s="293"/>
      <c r="T159" s="295"/>
      <c r="U159" s="288"/>
      <c r="V159" s="288"/>
      <c r="W159" s="288"/>
      <c r="X159" s="288"/>
      <c r="Y159" s="288"/>
      <c r="Z159" s="288"/>
      <c r="AA159" s="296"/>
      <c r="AT159" s="297" t="s">
        <v>155</v>
      </c>
      <c r="AU159" s="297" t="s">
        <v>86</v>
      </c>
      <c r="AV159" s="294" t="s">
        <v>86</v>
      </c>
      <c r="AW159" s="294" t="s">
        <v>32</v>
      </c>
      <c r="AX159" s="294" t="s">
        <v>77</v>
      </c>
      <c r="AY159" s="297" t="s">
        <v>147</v>
      </c>
    </row>
    <row r="160" spans="2:65" s="294" customFormat="1" ht="22.5" customHeight="1" x14ac:dyDescent="0.3">
      <c r="B160" s="287"/>
      <c r="C160" s="288"/>
      <c r="D160" s="288"/>
      <c r="E160" s="289" t="s">
        <v>3</v>
      </c>
      <c r="F160" s="290" t="s">
        <v>1658</v>
      </c>
      <c r="G160" s="291"/>
      <c r="H160" s="291"/>
      <c r="I160" s="291"/>
      <c r="J160" s="288"/>
      <c r="K160" s="292">
        <v>0.46</v>
      </c>
      <c r="L160" s="288"/>
      <c r="M160" s="288"/>
      <c r="N160" s="288"/>
      <c r="O160" s="288"/>
      <c r="P160" s="288"/>
      <c r="Q160" s="288"/>
      <c r="R160" s="293"/>
      <c r="T160" s="295"/>
      <c r="U160" s="288"/>
      <c r="V160" s="288"/>
      <c r="W160" s="288"/>
      <c r="X160" s="288"/>
      <c r="Y160" s="288"/>
      <c r="Z160" s="288"/>
      <c r="AA160" s="296"/>
      <c r="AT160" s="297" t="s">
        <v>155</v>
      </c>
      <c r="AU160" s="297" t="s">
        <v>86</v>
      </c>
      <c r="AV160" s="294" t="s">
        <v>86</v>
      </c>
      <c r="AW160" s="294" t="s">
        <v>32</v>
      </c>
      <c r="AX160" s="294" t="s">
        <v>77</v>
      </c>
      <c r="AY160" s="297" t="s">
        <v>147</v>
      </c>
    </row>
    <row r="161" spans="2:65" s="305" customFormat="1" ht="22.5" customHeight="1" x14ac:dyDescent="0.3">
      <c r="B161" s="298"/>
      <c r="C161" s="299"/>
      <c r="D161" s="299"/>
      <c r="E161" s="300" t="s">
        <v>3</v>
      </c>
      <c r="F161" s="301" t="s">
        <v>157</v>
      </c>
      <c r="G161" s="302"/>
      <c r="H161" s="302"/>
      <c r="I161" s="302"/>
      <c r="J161" s="299"/>
      <c r="K161" s="303">
        <v>2.5</v>
      </c>
      <c r="L161" s="299"/>
      <c r="M161" s="299"/>
      <c r="N161" s="299"/>
      <c r="O161" s="299"/>
      <c r="P161" s="299"/>
      <c r="Q161" s="299"/>
      <c r="R161" s="304"/>
      <c r="T161" s="306"/>
      <c r="U161" s="299"/>
      <c r="V161" s="299"/>
      <c r="W161" s="299"/>
      <c r="X161" s="299"/>
      <c r="Y161" s="299"/>
      <c r="Z161" s="299"/>
      <c r="AA161" s="307"/>
      <c r="AT161" s="308" t="s">
        <v>155</v>
      </c>
      <c r="AU161" s="308" t="s">
        <v>86</v>
      </c>
      <c r="AV161" s="305" t="s">
        <v>152</v>
      </c>
      <c r="AW161" s="305" t="s">
        <v>32</v>
      </c>
      <c r="AX161" s="305" t="s">
        <v>33</v>
      </c>
      <c r="AY161" s="308" t="s">
        <v>147</v>
      </c>
    </row>
    <row r="162" spans="2:65" s="162" customFormat="1" ht="31.5" customHeight="1" x14ac:dyDescent="0.3">
      <c r="B162" s="163"/>
      <c r="C162" s="264" t="s">
        <v>666</v>
      </c>
      <c r="D162" s="264" t="s">
        <v>148</v>
      </c>
      <c r="E162" s="265" t="s">
        <v>1659</v>
      </c>
      <c r="F162" s="266" t="s">
        <v>1660</v>
      </c>
      <c r="G162" s="267"/>
      <c r="H162" s="267"/>
      <c r="I162" s="267"/>
      <c r="J162" s="268" t="s">
        <v>151</v>
      </c>
      <c r="K162" s="269">
        <v>0.96</v>
      </c>
      <c r="L162" s="339"/>
      <c r="M162" s="340"/>
      <c r="N162" s="270">
        <f>ROUND(L162*K162,2)</f>
        <v>0</v>
      </c>
      <c r="O162" s="267"/>
      <c r="P162" s="267"/>
      <c r="Q162" s="267"/>
      <c r="R162" s="168"/>
      <c r="T162" s="271" t="s">
        <v>3</v>
      </c>
      <c r="U162" s="272" t="s">
        <v>42</v>
      </c>
      <c r="V162" s="273">
        <v>0.27200000000000002</v>
      </c>
      <c r="W162" s="273">
        <f>V162*K162</f>
        <v>0.26112000000000002</v>
      </c>
      <c r="X162" s="273">
        <v>2.3999999999999998E-3</v>
      </c>
      <c r="Y162" s="273">
        <f>X162*K162</f>
        <v>2.3039999999999996E-3</v>
      </c>
      <c r="Z162" s="273">
        <v>0</v>
      </c>
      <c r="AA162" s="274">
        <f>Z162*K162</f>
        <v>0</v>
      </c>
      <c r="AR162" s="150" t="s">
        <v>152</v>
      </c>
      <c r="AT162" s="150" t="s">
        <v>148</v>
      </c>
      <c r="AU162" s="150" t="s">
        <v>86</v>
      </c>
      <c r="AY162" s="150" t="s">
        <v>147</v>
      </c>
      <c r="BE162" s="275">
        <f>IF(U162="základní",N162,0)</f>
        <v>0</v>
      </c>
      <c r="BF162" s="275">
        <f>IF(U162="snížená",N162,0)</f>
        <v>0</v>
      </c>
      <c r="BG162" s="275">
        <f>IF(U162="zákl. přenesená",N162,0)</f>
        <v>0</v>
      </c>
      <c r="BH162" s="275">
        <f>IF(U162="sníž. přenesená",N162,0)</f>
        <v>0</v>
      </c>
      <c r="BI162" s="275">
        <f>IF(U162="nulová",N162,0)</f>
        <v>0</v>
      </c>
      <c r="BJ162" s="150" t="s">
        <v>33</v>
      </c>
      <c r="BK162" s="275">
        <f>ROUND(L162*K162,2)</f>
        <v>0</v>
      </c>
      <c r="BL162" s="150" t="s">
        <v>152</v>
      </c>
      <c r="BM162" s="150" t="s">
        <v>1661</v>
      </c>
    </row>
    <row r="163" spans="2:65" s="283" customFormat="1" ht="22.5" customHeight="1" x14ac:dyDescent="0.3">
      <c r="B163" s="276"/>
      <c r="C163" s="277"/>
      <c r="D163" s="277"/>
      <c r="E163" s="278" t="s">
        <v>3</v>
      </c>
      <c r="F163" s="279" t="s">
        <v>1647</v>
      </c>
      <c r="G163" s="280"/>
      <c r="H163" s="280"/>
      <c r="I163" s="280"/>
      <c r="J163" s="277"/>
      <c r="K163" s="281" t="s">
        <v>3</v>
      </c>
      <c r="L163" s="277"/>
      <c r="M163" s="277"/>
      <c r="N163" s="277"/>
      <c r="O163" s="277"/>
      <c r="P163" s="277"/>
      <c r="Q163" s="277"/>
      <c r="R163" s="282"/>
      <c r="T163" s="284"/>
      <c r="U163" s="277"/>
      <c r="V163" s="277"/>
      <c r="W163" s="277"/>
      <c r="X163" s="277"/>
      <c r="Y163" s="277"/>
      <c r="Z163" s="277"/>
      <c r="AA163" s="285"/>
      <c r="AT163" s="286" t="s">
        <v>155</v>
      </c>
      <c r="AU163" s="286" t="s">
        <v>86</v>
      </c>
      <c r="AV163" s="283" t="s">
        <v>33</v>
      </c>
      <c r="AW163" s="283" t="s">
        <v>32</v>
      </c>
      <c r="AX163" s="283" t="s">
        <v>77</v>
      </c>
      <c r="AY163" s="286" t="s">
        <v>147</v>
      </c>
    </row>
    <row r="164" spans="2:65" s="294" customFormat="1" ht="22.5" customHeight="1" x14ac:dyDescent="0.3">
      <c r="B164" s="287"/>
      <c r="C164" s="288"/>
      <c r="D164" s="288"/>
      <c r="E164" s="289" t="s">
        <v>3</v>
      </c>
      <c r="F164" s="290" t="s">
        <v>1662</v>
      </c>
      <c r="G164" s="291"/>
      <c r="H164" s="291"/>
      <c r="I164" s="291"/>
      <c r="J164" s="288"/>
      <c r="K164" s="292">
        <v>0.96</v>
      </c>
      <c r="L164" s="288"/>
      <c r="M164" s="288"/>
      <c r="N164" s="288"/>
      <c r="O164" s="288"/>
      <c r="P164" s="288"/>
      <c r="Q164" s="288"/>
      <c r="R164" s="293"/>
      <c r="T164" s="295"/>
      <c r="U164" s="288"/>
      <c r="V164" s="288"/>
      <c r="W164" s="288"/>
      <c r="X164" s="288"/>
      <c r="Y164" s="288"/>
      <c r="Z164" s="288"/>
      <c r="AA164" s="296"/>
      <c r="AT164" s="297" t="s">
        <v>155</v>
      </c>
      <c r="AU164" s="297" t="s">
        <v>86</v>
      </c>
      <c r="AV164" s="294" t="s">
        <v>86</v>
      </c>
      <c r="AW164" s="294" t="s">
        <v>32</v>
      </c>
      <c r="AX164" s="294" t="s">
        <v>77</v>
      </c>
      <c r="AY164" s="297" t="s">
        <v>147</v>
      </c>
    </row>
    <row r="165" spans="2:65" s="305" customFormat="1" ht="22.5" customHeight="1" x14ac:dyDescent="0.3">
      <c r="B165" s="298"/>
      <c r="C165" s="299"/>
      <c r="D165" s="299"/>
      <c r="E165" s="300" t="s">
        <v>3</v>
      </c>
      <c r="F165" s="301" t="s">
        <v>157</v>
      </c>
      <c r="G165" s="302"/>
      <c r="H165" s="302"/>
      <c r="I165" s="302"/>
      <c r="J165" s="299"/>
      <c r="K165" s="303">
        <v>0.96</v>
      </c>
      <c r="L165" s="299"/>
      <c r="M165" s="299"/>
      <c r="N165" s="299"/>
      <c r="O165" s="299"/>
      <c r="P165" s="299"/>
      <c r="Q165" s="299"/>
      <c r="R165" s="304"/>
      <c r="T165" s="306"/>
      <c r="U165" s="299"/>
      <c r="V165" s="299"/>
      <c r="W165" s="299"/>
      <c r="X165" s="299"/>
      <c r="Y165" s="299"/>
      <c r="Z165" s="299"/>
      <c r="AA165" s="307"/>
      <c r="AT165" s="308" t="s">
        <v>155</v>
      </c>
      <c r="AU165" s="308" t="s">
        <v>86</v>
      </c>
      <c r="AV165" s="305" t="s">
        <v>152</v>
      </c>
      <c r="AW165" s="305" t="s">
        <v>32</v>
      </c>
      <c r="AX165" s="305" t="s">
        <v>33</v>
      </c>
      <c r="AY165" s="308" t="s">
        <v>147</v>
      </c>
    </row>
    <row r="166" spans="2:65" s="162" customFormat="1" ht="31.5" customHeight="1" x14ac:dyDescent="0.3">
      <c r="B166" s="163"/>
      <c r="C166" s="264" t="s">
        <v>674</v>
      </c>
      <c r="D166" s="264" t="s">
        <v>148</v>
      </c>
      <c r="E166" s="265" t="s">
        <v>1663</v>
      </c>
      <c r="F166" s="266" t="s">
        <v>1664</v>
      </c>
      <c r="G166" s="267"/>
      <c r="H166" s="267"/>
      <c r="I166" s="267"/>
      <c r="J166" s="268" t="s">
        <v>151</v>
      </c>
      <c r="K166" s="269">
        <v>0.96</v>
      </c>
      <c r="L166" s="339"/>
      <c r="M166" s="340"/>
      <c r="N166" s="270">
        <f>ROUND(L166*K166,2)</f>
        <v>0</v>
      </c>
      <c r="O166" s="267"/>
      <c r="P166" s="267"/>
      <c r="Q166" s="267"/>
      <c r="R166" s="168"/>
      <c r="T166" s="271" t="s">
        <v>3</v>
      </c>
      <c r="U166" s="272" t="s">
        <v>42</v>
      </c>
      <c r="V166" s="273">
        <v>0.16200000000000001</v>
      </c>
      <c r="W166" s="273">
        <f>V166*K166</f>
        <v>0.15551999999999999</v>
      </c>
      <c r="X166" s="273">
        <v>7.3499999999999998E-3</v>
      </c>
      <c r="Y166" s="273">
        <f>X166*K166</f>
        <v>7.0559999999999998E-3</v>
      </c>
      <c r="Z166" s="273">
        <v>0</v>
      </c>
      <c r="AA166" s="274">
        <f>Z166*K166</f>
        <v>0</v>
      </c>
      <c r="AR166" s="150" t="s">
        <v>152</v>
      </c>
      <c r="AT166" s="150" t="s">
        <v>148</v>
      </c>
      <c r="AU166" s="150" t="s">
        <v>86</v>
      </c>
      <c r="AY166" s="150" t="s">
        <v>147</v>
      </c>
      <c r="BE166" s="275">
        <f>IF(U166="základní",N166,0)</f>
        <v>0</v>
      </c>
      <c r="BF166" s="275">
        <f>IF(U166="snížená",N166,0)</f>
        <v>0</v>
      </c>
      <c r="BG166" s="275">
        <f>IF(U166="zákl. přenesená",N166,0)</f>
        <v>0</v>
      </c>
      <c r="BH166" s="275">
        <f>IF(U166="sníž. přenesená",N166,0)</f>
        <v>0</v>
      </c>
      <c r="BI166" s="275">
        <f>IF(U166="nulová",N166,0)</f>
        <v>0</v>
      </c>
      <c r="BJ166" s="150" t="s">
        <v>33</v>
      </c>
      <c r="BK166" s="275">
        <f>ROUND(L166*K166,2)</f>
        <v>0</v>
      </c>
      <c r="BL166" s="150" t="s">
        <v>152</v>
      </c>
      <c r="BM166" s="150" t="s">
        <v>1665</v>
      </c>
    </row>
    <row r="167" spans="2:65" s="283" customFormat="1" ht="22.5" customHeight="1" x14ac:dyDescent="0.3">
      <c r="B167" s="276"/>
      <c r="C167" s="277"/>
      <c r="D167" s="277"/>
      <c r="E167" s="278" t="s">
        <v>3</v>
      </c>
      <c r="F167" s="279" t="s">
        <v>1647</v>
      </c>
      <c r="G167" s="280"/>
      <c r="H167" s="280"/>
      <c r="I167" s="280"/>
      <c r="J167" s="277"/>
      <c r="K167" s="281" t="s">
        <v>3</v>
      </c>
      <c r="L167" s="277"/>
      <c r="M167" s="277"/>
      <c r="N167" s="277"/>
      <c r="O167" s="277"/>
      <c r="P167" s="277"/>
      <c r="Q167" s="277"/>
      <c r="R167" s="282"/>
      <c r="T167" s="284"/>
      <c r="U167" s="277"/>
      <c r="V167" s="277"/>
      <c r="W167" s="277"/>
      <c r="X167" s="277"/>
      <c r="Y167" s="277"/>
      <c r="Z167" s="277"/>
      <c r="AA167" s="285"/>
      <c r="AT167" s="286" t="s">
        <v>155</v>
      </c>
      <c r="AU167" s="286" t="s">
        <v>86</v>
      </c>
      <c r="AV167" s="283" t="s">
        <v>33</v>
      </c>
      <c r="AW167" s="283" t="s">
        <v>32</v>
      </c>
      <c r="AX167" s="283" t="s">
        <v>77</v>
      </c>
      <c r="AY167" s="286" t="s">
        <v>147</v>
      </c>
    </row>
    <row r="168" spans="2:65" s="294" customFormat="1" ht="22.5" customHeight="1" x14ac:dyDescent="0.3">
      <c r="B168" s="287"/>
      <c r="C168" s="288"/>
      <c r="D168" s="288"/>
      <c r="E168" s="289" t="s">
        <v>3</v>
      </c>
      <c r="F168" s="290" t="s">
        <v>1662</v>
      </c>
      <c r="G168" s="291"/>
      <c r="H168" s="291"/>
      <c r="I168" s="291"/>
      <c r="J168" s="288"/>
      <c r="K168" s="292">
        <v>0.96</v>
      </c>
      <c r="L168" s="288"/>
      <c r="M168" s="288"/>
      <c r="N168" s="288"/>
      <c r="O168" s="288"/>
      <c r="P168" s="288"/>
      <c r="Q168" s="288"/>
      <c r="R168" s="293"/>
      <c r="T168" s="295"/>
      <c r="U168" s="288"/>
      <c r="V168" s="288"/>
      <c r="W168" s="288"/>
      <c r="X168" s="288"/>
      <c r="Y168" s="288"/>
      <c r="Z168" s="288"/>
      <c r="AA168" s="296"/>
      <c r="AT168" s="297" t="s">
        <v>155</v>
      </c>
      <c r="AU168" s="297" t="s">
        <v>86</v>
      </c>
      <c r="AV168" s="294" t="s">
        <v>86</v>
      </c>
      <c r="AW168" s="294" t="s">
        <v>32</v>
      </c>
      <c r="AX168" s="294" t="s">
        <v>77</v>
      </c>
      <c r="AY168" s="297" t="s">
        <v>147</v>
      </c>
    </row>
    <row r="169" spans="2:65" s="305" customFormat="1" ht="22.5" customHeight="1" x14ac:dyDescent="0.3">
      <c r="B169" s="298"/>
      <c r="C169" s="299"/>
      <c r="D169" s="299"/>
      <c r="E169" s="300" t="s">
        <v>3</v>
      </c>
      <c r="F169" s="301" t="s">
        <v>157</v>
      </c>
      <c r="G169" s="302"/>
      <c r="H169" s="302"/>
      <c r="I169" s="302"/>
      <c r="J169" s="299"/>
      <c r="K169" s="303">
        <v>0.96</v>
      </c>
      <c r="L169" s="299"/>
      <c r="M169" s="299"/>
      <c r="N169" s="299"/>
      <c r="O169" s="299"/>
      <c r="P169" s="299"/>
      <c r="Q169" s="299"/>
      <c r="R169" s="304"/>
      <c r="T169" s="306"/>
      <c r="U169" s="299"/>
      <c r="V169" s="299"/>
      <c r="W169" s="299"/>
      <c r="X169" s="299"/>
      <c r="Y169" s="299"/>
      <c r="Z169" s="299"/>
      <c r="AA169" s="307"/>
      <c r="AT169" s="308" t="s">
        <v>155</v>
      </c>
      <c r="AU169" s="308" t="s">
        <v>86</v>
      </c>
      <c r="AV169" s="305" t="s">
        <v>152</v>
      </c>
      <c r="AW169" s="305" t="s">
        <v>32</v>
      </c>
      <c r="AX169" s="305" t="s">
        <v>33</v>
      </c>
      <c r="AY169" s="308" t="s">
        <v>147</v>
      </c>
    </row>
    <row r="170" spans="2:65" s="162" customFormat="1" ht="22.5" customHeight="1" x14ac:dyDescent="0.3">
      <c r="B170" s="163"/>
      <c r="C170" s="264" t="s">
        <v>698</v>
      </c>
      <c r="D170" s="264" t="s">
        <v>148</v>
      </c>
      <c r="E170" s="265" t="s">
        <v>1666</v>
      </c>
      <c r="F170" s="266" t="s">
        <v>1667</v>
      </c>
      <c r="G170" s="267"/>
      <c r="H170" s="267"/>
      <c r="I170" s="267"/>
      <c r="J170" s="268" t="s">
        <v>151</v>
      </c>
      <c r="K170" s="269">
        <v>8</v>
      </c>
      <c r="L170" s="339"/>
      <c r="M170" s="340"/>
      <c r="N170" s="270">
        <f>ROUND(L170*K170,2)</f>
        <v>0</v>
      </c>
      <c r="O170" s="267"/>
      <c r="P170" s="267"/>
      <c r="Q170" s="267"/>
      <c r="R170" s="168"/>
      <c r="T170" s="271" t="s">
        <v>3</v>
      </c>
      <c r="U170" s="272" t="s">
        <v>42</v>
      </c>
      <c r="V170" s="273">
        <v>0.04</v>
      </c>
      <c r="W170" s="273">
        <f>V170*K170</f>
        <v>0.32</v>
      </c>
      <c r="X170" s="273">
        <v>1.2E-4</v>
      </c>
      <c r="Y170" s="273">
        <f>X170*K170</f>
        <v>9.6000000000000002E-4</v>
      </c>
      <c r="Z170" s="273">
        <v>0</v>
      </c>
      <c r="AA170" s="274">
        <f>Z170*K170</f>
        <v>0</v>
      </c>
      <c r="AR170" s="150" t="s">
        <v>152</v>
      </c>
      <c r="AT170" s="150" t="s">
        <v>148</v>
      </c>
      <c r="AU170" s="150" t="s">
        <v>86</v>
      </c>
      <c r="AY170" s="150" t="s">
        <v>147</v>
      </c>
      <c r="BE170" s="275">
        <f>IF(U170="základní",N170,0)</f>
        <v>0</v>
      </c>
      <c r="BF170" s="275">
        <f>IF(U170="snížená",N170,0)</f>
        <v>0</v>
      </c>
      <c r="BG170" s="275">
        <f>IF(U170="zákl. přenesená",N170,0)</f>
        <v>0</v>
      </c>
      <c r="BH170" s="275">
        <f>IF(U170="sníž. přenesená",N170,0)</f>
        <v>0</v>
      </c>
      <c r="BI170" s="275">
        <f>IF(U170="nulová",N170,0)</f>
        <v>0</v>
      </c>
      <c r="BJ170" s="150" t="s">
        <v>33</v>
      </c>
      <c r="BK170" s="275">
        <f>ROUND(L170*K170,2)</f>
        <v>0</v>
      </c>
      <c r="BL170" s="150" t="s">
        <v>152</v>
      </c>
      <c r="BM170" s="150" t="s">
        <v>1668</v>
      </c>
    </row>
    <row r="171" spans="2:65" s="283" customFormat="1" ht="22.5" customHeight="1" x14ac:dyDescent="0.3">
      <c r="B171" s="276"/>
      <c r="C171" s="277"/>
      <c r="D171" s="277"/>
      <c r="E171" s="278" t="s">
        <v>3</v>
      </c>
      <c r="F171" s="279" t="s">
        <v>1669</v>
      </c>
      <c r="G171" s="280"/>
      <c r="H171" s="280"/>
      <c r="I171" s="280"/>
      <c r="J171" s="277"/>
      <c r="K171" s="281" t="s">
        <v>3</v>
      </c>
      <c r="L171" s="277"/>
      <c r="M171" s="277"/>
      <c r="N171" s="277"/>
      <c r="O171" s="277"/>
      <c r="P171" s="277"/>
      <c r="Q171" s="277"/>
      <c r="R171" s="282"/>
      <c r="T171" s="284"/>
      <c r="U171" s="277"/>
      <c r="V171" s="277"/>
      <c r="W171" s="277"/>
      <c r="X171" s="277"/>
      <c r="Y171" s="277"/>
      <c r="Z171" s="277"/>
      <c r="AA171" s="285"/>
      <c r="AT171" s="286" t="s">
        <v>155</v>
      </c>
      <c r="AU171" s="286" t="s">
        <v>86</v>
      </c>
      <c r="AV171" s="283" t="s">
        <v>33</v>
      </c>
      <c r="AW171" s="283" t="s">
        <v>32</v>
      </c>
      <c r="AX171" s="283" t="s">
        <v>77</v>
      </c>
      <c r="AY171" s="286" t="s">
        <v>147</v>
      </c>
    </row>
    <row r="172" spans="2:65" s="294" customFormat="1" ht="22.5" customHeight="1" x14ac:dyDescent="0.3">
      <c r="B172" s="287"/>
      <c r="C172" s="288"/>
      <c r="D172" s="288"/>
      <c r="E172" s="289" t="s">
        <v>3</v>
      </c>
      <c r="F172" s="290" t="s">
        <v>1670</v>
      </c>
      <c r="G172" s="291"/>
      <c r="H172" s="291"/>
      <c r="I172" s="291"/>
      <c r="J172" s="288"/>
      <c r="K172" s="292">
        <v>8</v>
      </c>
      <c r="L172" s="288"/>
      <c r="M172" s="288"/>
      <c r="N172" s="288"/>
      <c r="O172" s="288"/>
      <c r="P172" s="288"/>
      <c r="Q172" s="288"/>
      <c r="R172" s="293"/>
      <c r="T172" s="295"/>
      <c r="U172" s="288"/>
      <c r="V172" s="288"/>
      <c r="W172" s="288"/>
      <c r="X172" s="288"/>
      <c r="Y172" s="288"/>
      <c r="Z172" s="288"/>
      <c r="AA172" s="296"/>
      <c r="AT172" s="297" t="s">
        <v>155</v>
      </c>
      <c r="AU172" s="297" t="s">
        <v>86</v>
      </c>
      <c r="AV172" s="294" t="s">
        <v>86</v>
      </c>
      <c r="AW172" s="294" t="s">
        <v>32</v>
      </c>
      <c r="AX172" s="294" t="s">
        <v>77</v>
      </c>
      <c r="AY172" s="297" t="s">
        <v>147</v>
      </c>
    </row>
    <row r="173" spans="2:65" s="305" customFormat="1" ht="22.5" customHeight="1" x14ac:dyDescent="0.3">
      <c r="B173" s="298"/>
      <c r="C173" s="299"/>
      <c r="D173" s="299"/>
      <c r="E173" s="300" t="s">
        <v>3</v>
      </c>
      <c r="F173" s="301" t="s">
        <v>157</v>
      </c>
      <c r="G173" s="302"/>
      <c r="H173" s="302"/>
      <c r="I173" s="302"/>
      <c r="J173" s="299"/>
      <c r="K173" s="303">
        <v>8</v>
      </c>
      <c r="L173" s="299"/>
      <c r="M173" s="299"/>
      <c r="N173" s="299"/>
      <c r="O173" s="299"/>
      <c r="P173" s="299"/>
      <c r="Q173" s="299"/>
      <c r="R173" s="304"/>
      <c r="T173" s="306"/>
      <c r="U173" s="299"/>
      <c r="V173" s="299"/>
      <c r="W173" s="299"/>
      <c r="X173" s="299"/>
      <c r="Y173" s="299"/>
      <c r="Z173" s="299"/>
      <c r="AA173" s="307"/>
      <c r="AT173" s="308" t="s">
        <v>155</v>
      </c>
      <c r="AU173" s="308" t="s">
        <v>86</v>
      </c>
      <c r="AV173" s="305" t="s">
        <v>152</v>
      </c>
      <c r="AW173" s="305" t="s">
        <v>32</v>
      </c>
      <c r="AX173" s="305" t="s">
        <v>33</v>
      </c>
      <c r="AY173" s="308" t="s">
        <v>147</v>
      </c>
    </row>
    <row r="174" spans="2:65" s="162" customFormat="1" ht="31.5" customHeight="1" x14ac:dyDescent="0.3">
      <c r="B174" s="163"/>
      <c r="C174" s="264" t="s">
        <v>702</v>
      </c>
      <c r="D174" s="264" t="s">
        <v>148</v>
      </c>
      <c r="E174" s="265" t="s">
        <v>1671</v>
      </c>
      <c r="F174" s="266" t="s">
        <v>1672</v>
      </c>
      <c r="G174" s="267"/>
      <c r="H174" s="267"/>
      <c r="I174" s="267"/>
      <c r="J174" s="268" t="s">
        <v>151</v>
      </c>
      <c r="K174" s="269">
        <v>1.92</v>
      </c>
      <c r="L174" s="339"/>
      <c r="M174" s="340"/>
      <c r="N174" s="270">
        <f>ROUND(L174*K174,2)</f>
        <v>0</v>
      </c>
      <c r="O174" s="267"/>
      <c r="P174" s="267"/>
      <c r="Q174" s="267"/>
      <c r="R174" s="168"/>
      <c r="T174" s="271" t="s">
        <v>3</v>
      </c>
      <c r="U174" s="272" t="s">
        <v>42</v>
      </c>
      <c r="V174" s="273">
        <v>0.08</v>
      </c>
      <c r="W174" s="273">
        <f>V174*K174</f>
        <v>0.15359999999999999</v>
      </c>
      <c r="X174" s="273">
        <v>2.4000000000000001E-4</v>
      </c>
      <c r="Y174" s="273">
        <f>X174*K174</f>
        <v>4.6079999999999998E-4</v>
      </c>
      <c r="Z174" s="273">
        <v>0</v>
      </c>
      <c r="AA174" s="274">
        <f>Z174*K174</f>
        <v>0</v>
      </c>
      <c r="AR174" s="150" t="s">
        <v>152</v>
      </c>
      <c r="AT174" s="150" t="s">
        <v>148</v>
      </c>
      <c r="AU174" s="150" t="s">
        <v>86</v>
      </c>
      <c r="AY174" s="150" t="s">
        <v>147</v>
      </c>
      <c r="BE174" s="275">
        <f>IF(U174="základní",N174,0)</f>
        <v>0</v>
      </c>
      <c r="BF174" s="275">
        <f>IF(U174="snížená",N174,0)</f>
        <v>0</v>
      </c>
      <c r="BG174" s="275">
        <f>IF(U174="zákl. přenesená",N174,0)</f>
        <v>0</v>
      </c>
      <c r="BH174" s="275">
        <f>IF(U174="sníž. přenesená",N174,0)</f>
        <v>0</v>
      </c>
      <c r="BI174" s="275">
        <f>IF(U174="nulová",N174,0)</f>
        <v>0</v>
      </c>
      <c r="BJ174" s="150" t="s">
        <v>33</v>
      </c>
      <c r="BK174" s="275">
        <f>ROUND(L174*K174,2)</f>
        <v>0</v>
      </c>
      <c r="BL174" s="150" t="s">
        <v>152</v>
      </c>
      <c r="BM174" s="150" t="s">
        <v>1673</v>
      </c>
    </row>
    <row r="175" spans="2:65" s="283" customFormat="1" ht="22.5" customHeight="1" x14ac:dyDescent="0.3">
      <c r="B175" s="276"/>
      <c r="C175" s="277"/>
      <c r="D175" s="277"/>
      <c r="E175" s="278" t="s">
        <v>3</v>
      </c>
      <c r="F175" s="279" t="s">
        <v>1674</v>
      </c>
      <c r="G175" s="280"/>
      <c r="H175" s="280"/>
      <c r="I175" s="280"/>
      <c r="J175" s="277"/>
      <c r="K175" s="281" t="s">
        <v>3</v>
      </c>
      <c r="L175" s="277"/>
      <c r="M175" s="277"/>
      <c r="N175" s="277"/>
      <c r="O175" s="277"/>
      <c r="P175" s="277"/>
      <c r="Q175" s="277"/>
      <c r="R175" s="282"/>
      <c r="T175" s="284"/>
      <c r="U175" s="277"/>
      <c r="V175" s="277"/>
      <c r="W175" s="277"/>
      <c r="X175" s="277"/>
      <c r="Y175" s="277"/>
      <c r="Z175" s="277"/>
      <c r="AA175" s="285"/>
      <c r="AT175" s="286" t="s">
        <v>155</v>
      </c>
      <c r="AU175" s="286" t="s">
        <v>86</v>
      </c>
      <c r="AV175" s="283" t="s">
        <v>33</v>
      </c>
      <c r="AW175" s="283" t="s">
        <v>32</v>
      </c>
      <c r="AX175" s="283" t="s">
        <v>77</v>
      </c>
      <c r="AY175" s="286" t="s">
        <v>147</v>
      </c>
    </row>
    <row r="176" spans="2:65" s="294" customFormat="1" ht="22.5" customHeight="1" x14ac:dyDescent="0.3">
      <c r="B176" s="287"/>
      <c r="C176" s="288"/>
      <c r="D176" s="288"/>
      <c r="E176" s="289" t="s">
        <v>3</v>
      </c>
      <c r="F176" s="290" t="s">
        <v>1675</v>
      </c>
      <c r="G176" s="291"/>
      <c r="H176" s="291"/>
      <c r="I176" s="291"/>
      <c r="J176" s="288"/>
      <c r="K176" s="292">
        <v>1.92</v>
      </c>
      <c r="L176" s="288"/>
      <c r="M176" s="288"/>
      <c r="N176" s="288"/>
      <c r="O176" s="288"/>
      <c r="P176" s="288"/>
      <c r="Q176" s="288"/>
      <c r="R176" s="293"/>
      <c r="T176" s="295"/>
      <c r="U176" s="288"/>
      <c r="V176" s="288"/>
      <c r="W176" s="288"/>
      <c r="X176" s="288"/>
      <c r="Y176" s="288"/>
      <c r="Z176" s="288"/>
      <c r="AA176" s="296"/>
      <c r="AT176" s="297" t="s">
        <v>155</v>
      </c>
      <c r="AU176" s="297" t="s">
        <v>86</v>
      </c>
      <c r="AV176" s="294" t="s">
        <v>86</v>
      </c>
      <c r="AW176" s="294" t="s">
        <v>32</v>
      </c>
      <c r="AX176" s="294" t="s">
        <v>77</v>
      </c>
      <c r="AY176" s="297" t="s">
        <v>147</v>
      </c>
    </row>
    <row r="177" spans="2:65" s="305" customFormat="1" ht="22.5" customHeight="1" x14ac:dyDescent="0.3">
      <c r="B177" s="298"/>
      <c r="C177" s="299"/>
      <c r="D177" s="299"/>
      <c r="E177" s="300" t="s">
        <v>3</v>
      </c>
      <c r="F177" s="301" t="s">
        <v>157</v>
      </c>
      <c r="G177" s="302"/>
      <c r="H177" s="302"/>
      <c r="I177" s="302"/>
      <c r="J177" s="299"/>
      <c r="K177" s="303">
        <v>1.92</v>
      </c>
      <c r="L177" s="299"/>
      <c r="M177" s="299"/>
      <c r="N177" s="299"/>
      <c r="O177" s="299"/>
      <c r="P177" s="299"/>
      <c r="Q177" s="299"/>
      <c r="R177" s="304"/>
      <c r="T177" s="306"/>
      <c r="U177" s="299"/>
      <c r="V177" s="299"/>
      <c r="W177" s="299"/>
      <c r="X177" s="299"/>
      <c r="Y177" s="299"/>
      <c r="Z177" s="299"/>
      <c r="AA177" s="307"/>
      <c r="AT177" s="308" t="s">
        <v>155</v>
      </c>
      <c r="AU177" s="308" t="s">
        <v>86</v>
      </c>
      <c r="AV177" s="305" t="s">
        <v>152</v>
      </c>
      <c r="AW177" s="305" t="s">
        <v>32</v>
      </c>
      <c r="AX177" s="305" t="s">
        <v>33</v>
      </c>
      <c r="AY177" s="308" t="s">
        <v>147</v>
      </c>
    </row>
    <row r="178" spans="2:65" s="162" customFormat="1" ht="22.5" customHeight="1" x14ac:dyDescent="0.3">
      <c r="B178" s="163"/>
      <c r="C178" s="264" t="s">
        <v>707</v>
      </c>
      <c r="D178" s="264" t="s">
        <v>148</v>
      </c>
      <c r="E178" s="265" t="s">
        <v>1676</v>
      </c>
      <c r="F178" s="266" t="s">
        <v>1677</v>
      </c>
      <c r="G178" s="267"/>
      <c r="H178" s="267"/>
      <c r="I178" s="267"/>
      <c r="J178" s="268" t="s">
        <v>271</v>
      </c>
      <c r="K178" s="269">
        <v>5.6</v>
      </c>
      <c r="L178" s="339"/>
      <c r="M178" s="340"/>
      <c r="N178" s="270">
        <f>ROUND(L178*K178,2)</f>
        <v>0</v>
      </c>
      <c r="O178" s="267"/>
      <c r="P178" s="267"/>
      <c r="Q178" s="267"/>
      <c r="R178" s="168"/>
      <c r="T178" s="271" t="s">
        <v>3</v>
      </c>
      <c r="U178" s="272" t="s">
        <v>42</v>
      </c>
      <c r="V178" s="273">
        <v>0.01</v>
      </c>
      <c r="W178" s="273">
        <f>V178*K178</f>
        <v>5.5999999999999994E-2</v>
      </c>
      <c r="X178" s="273">
        <v>0</v>
      </c>
      <c r="Y178" s="273">
        <f>X178*K178</f>
        <v>0</v>
      </c>
      <c r="Z178" s="273">
        <v>0</v>
      </c>
      <c r="AA178" s="274">
        <f>Z178*K178</f>
        <v>0</v>
      </c>
      <c r="AR178" s="150" t="s">
        <v>152</v>
      </c>
      <c r="AT178" s="150" t="s">
        <v>148</v>
      </c>
      <c r="AU178" s="150" t="s">
        <v>86</v>
      </c>
      <c r="AY178" s="150" t="s">
        <v>147</v>
      </c>
      <c r="BE178" s="275">
        <f>IF(U178="základní",N178,0)</f>
        <v>0</v>
      </c>
      <c r="BF178" s="275">
        <f>IF(U178="snížená",N178,0)</f>
        <v>0</v>
      </c>
      <c r="BG178" s="275">
        <f>IF(U178="zákl. přenesená",N178,0)</f>
        <v>0</v>
      </c>
      <c r="BH178" s="275">
        <f>IF(U178="sníž. přenesená",N178,0)</f>
        <v>0</v>
      </c>
      <c r="BI178" s="275">
        <f>IF(U178="nulová",N178,0)</f>
        <v>0</v>
      </c>
      <c r="BJ178" s="150" t="s">
        <v>33</v>
      </c>
      <c r="BK178" s="275">
        <f>ROUND(L178*K178,2)</f>
        <v>0</v>
      </c>
      <c r="BL178" s="150" t="s">
        <v>152</v>
      </c>
      <c r="BM178" s="150" t="s">
        <v>1678</v>
      </c>
    </row>
    <row r="179" spans="2:65" s="283" customFormat="1" ht="22.5" customHeight="1" x14ac:dyDescent="0.3">
      <c r="B179" s="276"/>
      <c r="C179" s="277"/>
      <c r="D179" s="277"/>
      <c r="E179" s="278" t="s">
        <v>3</v>
      </c>
      <c r="F179" s="279" t="s">
        <v>1674</v>
      </c>
      <c r="G179" s="280"/>
      <c r="H179" s="280"/>
      <c r="I179" s="280"/>
      <c r="J179" s="277"/>
      <c r="K179" s="281" t="s">
        <v>3</v>
      </c>
      <c r="L179" s="277"/>
      <c r="M179" s="277"/>
      <c r="N179" s="277"/>
      <c r="O179" s="277"/>
      <c r="P179" s="277"/>
      <c r="Q179" s="277"/>
      <c r="R179" s="282"/>
      <c r="T179" s="284"/>
      <c r="U179" s="277"/>
      <c r="V179" s="277"/>
      <c r="W179" s="277"/>
      <c r="X179" s="277"/>
      <c r="Y179" s="277"/>
      <c r="Z179" s="277"/>
      <c r="AA179" s="285"/>
      <c r="AT179" s="286" t="s">
        <v>155</v>
      </c>
      <c r="AU179" s="286" t="s">
        <v>86</v>
      </c>
      <c r="AV179" s="283" t="s">
        <v>33</v>
      </c>
      <c r="AW179" s="283" t="s">
        <v>32</v>
      </c>
      <c r="AX179" s="283" t="s">
        <v>77</v>
      </c>
      <c r="AY179" s="286" t="s">
        <v>147</v>
      </c>
    </row>
    <row r="180" spans="2:65" s="294" customFormat="1" ht="22.5" customHeight="1" x14ac:dyDescent="0.3">
      <c r="B180" s="287"/>
      <c r="C180" s="288"/>
      <c r="D180" s="288"/>
      <c r="E180" s="289" t="s">
        <v>3</v>
      </c>
      <c r="F180" s="290" t="s">
        <v>1679</v>
      </c>
      <c r="G180" s="291"/>
      <c r="H180" s="291"/>
      <c r="I180" s="291"/>
      <c r="J180" s="288"/>
      <c r="K180" s="292">
        <v>5.6</v>
      </c>
      <c r="L180" s="288"/>
      <c r="M180" s="288"/>
      <c r="N180" s="288"/>
      <c r="O180" s="288"/>
      <c r="P180" s="288"/>
      <c r="Q180" s="288"/>
      <c r="R180" s="293"/>
      <c r="T180" s="295"/>
      <c r="U180" s="288"/>
      <c r="V180" s="288"/>
      <c r="W180" s="288"/>
      <c r="X180" s="288"/>
      <c r="Y180" s="288"/>
      <c r="Z180" s="288"/>
      <c r="AA180" s="296"/>
      <c r="AT180" s="297" t="s">
        <v>155</v>
      </c>
      <c r="AU180" s="297" t="s">
        <v>86</v>
      </c>
      <c r="AV180" s="294" t="s">
        <v>86</v>
      </c>
      <c r="AW180" s="294" t="s">
        <v>32</v>
      </c>
      <c r="AX180" s="294" t="s">
        <v>77</v>
      </c>
      <c r="AY180" s="297" t="s">
        <v>147</v>
      </c>
    </row>
    <row r="181" spans="2:65" s="305" customFormat="1" ht="22.5" customHeight="1" x14ac:dyDescent="0.3">
      <c r="B181" s="298"/>
      <c r="C181" s="299"/>
      <c r="D181" s="299"/>
      <c r="E181" s="300" t="s">
        <v>3</v>
      </c>
      <c r="F181" s="301" t="s">
        <v>157</v>
      </c>
      <c r="G181" s="302"/>
      <c r="H181" s="302"/>
      <c r="I181" s="302"/>
      <c r="J181" s="299"/>
      <c r="K181" s="303">
        <v>5.6</v>
      </c>
      <c r="L181" s="299"/>
      <c r="M181" s="299"/>
      <c r="N181" s="299"/>
      <c r="O181" s="299"/>
      <c r="P181" s="299"/>
      <c r="Q181" s="299"/>
      <c r="R181" s="304"/>
      <c r="T181" s="306"/>
      <c r="U181" s="299"/>
      <c r="V181" s="299"/>
      <c r="W181" s="299"/>
      <c r="X181" s="299"/>
      <c r="Y181" s="299"/>
      <c r="Z181" s="299"/>
      <c r="AA181" s="307"/>
      <c r="AT181" s="308" t="s">
        <v>155</v>
      </c>
      <c r="AU181" s="308" t="s">
        <v>86</v>
      </c>
      <c r="AV181" s="305" t="s">
        <v>152</v>
      </c>
      <c r="AW181" s="305" t="s">
        <v>32</v>
      </c>
      <c r="AX181" s="305" t="s">
        <v>33</v>
      </c>
      <c r="AY181" s="308" t="s">
        <v>147</v>
      </c>
    </row>
    <row r="182" spans="2:65" s="162" customFormat="1" ht="31.5" customHeight="1" x14ac:dyDescent="0.3">
      <c r="B182" s="163"/>
      <c r="C182" s="264" t="s">
        <v>654</v>
      </c>
      <c r="D182" s="264" t="s">
        <v>148</v>
      </c>
      <c r="E182" s="265" t="s">
        <v>1680</v>
      </c>
      <c r="F182" s="266" t="s">
        <v>1681</v>
      </c>
      <c r="G182" s="267"/>
      <c r="H182" s="267"/>
      <c r="I182" s="267"/>
      <c r="J182" s="268" t="s">
        <v>271</v>
      </c>
      <c r="K182" s="269">
        <v>6.06</v>
      </c>
      <c r="L182" s="339"/>
      <c r="M182" s="340"/>
      <c r="N182" s="270">
        <f>ROUND(L182*K182,2)</f>
        <v>0</v>
      </c>
      <c r="O182" s="267"/>
      <c r="P182" s="267"/>
      <c r="Q182" s="267"/>
      <c r="R182" s="168"/>
      <c r="T182" s="271" t="s">
        <v>3</v>
      </c>
      <c r="U182" s="272" t="s">
        <v>42</v>
      </c>
      <c r="V182" s="273">
        <v>0.37</v>
      </c>
      <c r="W182" s="273">
        <f>V182*K182</f>
        <v>2.2422</v>
      </c>
      <c r="X182" s="273">
        <v>1.5E-3</v>
      </c>
      <c r="Y182" s="273">
        <f>X182*K182</f>
        <v>9.0899999999999991E-3</v>
      </c>
      <c r="Z182" s="273">
        <v>0</v>
      </c>
      <c r="AA182" s="274">
        <f>Z182*K182</f>
        <v>0</v>
      </c>
      <c r="AR182" s="150" t="s">
        <v>152</v>
      </c>
      <c r="AT182" s="150" t="s">
        <v>148</v>
      </c>
      <c r="AU182" s="150" t="s">
        <v>86</v>
      </c>
      <c r="AY182" s="150" t="s">
        <v>147</v>
      </c>
      <c r="BE182" s="275">
        <f>IF(U182="základní",N182,0)</f>
        <v>0</v>
      </c>
      <c r="BF182" s="275">
        <f>IF(U182="snížená",N182,0)</f>
        <v>0</v>
      </c>
      <c r="BG182" s="275">
        <f>IF(U182="zákl. přenesená",N182,0)</f>
        <v>0</v>
      </c>
      <c r="BH182" s="275">
        <f>IF(U182="sníž. přenesená",N182,0)</f>
        <v>0</v>
      </c>
      <c r="BI182" s="275">
        <f>IF(U182="nulová",N182,0)</f>
        <v>0</v>
      </c>
      <c r="BJ182" s="150" t="s">
        <v>33</v>
      </c>
      <c r="BK182" s="275">
        <f>ROUND(L182*K182,2)</f>
        <v>0</v>
      </c>
      <c r="BL182" s="150" t="s">
        <v>152</v>
      </c>
      <c r="BM182" s="150" t="s">
        <v>1682</v>
      </c>
    </row>
    <row r="183" spans="2:65" s="283" customFormat="1" ht="31.5" customHeight="1" x14ac:dyDescent="0.3">
      <c r="B183" s="276"/>
      <c r="C183" s="277"/>
      <c r="D183" s="277"/>
      <c r="E183" s="278" t="s">
        <v>3</v>
      </c>
      <c r="F183" s="279" t="s">
        <v>1683</v>
      </c>
      <c r="G183" s="280"/>
      <c r="H183" s="280"/>
      <c r="I183" s="280"/>
      <c r="J183" s="277"/>
      <c r="K183" s="281" t="s">
        <v>3</v>
      </c>
      <c r="L183" s="277"/>
      <c r="M183" s="277"/>
      <c r="N183" s="277"/>
      <c r="O183" s="277"/>
      <c r="P183" s="277"/>
      <c r="Q183" s="277"/>
      <c r="R183" s="282"/>
      <c r="T183" s="284"/>
      <c r="U183" s="277"/>
      <c r="V183" s="277"/>
      <c r="W183" s="277"/>
      <c r="X183" s="277"/>
      <c r="Y183" s="277"/>
      <c r="Z183" s="277"/>
      <c r="AA183" s="285"/>
      <c r="AT183" s="286" t="s">
        <v>155</v>
      </c>
      <c r="AU183" s="286" t="s">
        <v>86</v>
      </c>
      <c r="AV183" s="283" t="s">
        <v>33</v>
      </c>
      <c r="AW183" s="283" t="s">
        <v>32</v>
      </c>
      <c r="AX183" s="283" t="s">
        <v>77</v>
      </c>
      <c r="AY183" s="286" t="s">
        <v>147</v>
      </c>
    </row>
    <row r="184" spans="2:65" s="294" customFormat="1" ht="22.5" customHeight="1" x14ac:dyDescent="0.3">
      <c r="B184" s="287"/>
      <c r="C184" s="288"/>
      <c r="D184" s="288"/>
      <c r="E184" s="289" t="s">
        <v>3</v>
      </c>
      <c r="F184" s="290" t="s">
        <v>1684</v>
      </c>
      <c r="G184" s="291"/>
      <c r="H184" s="291"/>
      <c r="I184" s="291"/>
      <c r="J184" s="288"/>
      <c r="K184" s="292">
        <v>6.06</v>
      </c>
      <c r="L184" s="288"/>
      <c r="M184" s="288"/>
      <c r="N184" s="288"/>
      <c r="O184" s="288"/>
      <c r="P184" s="288"/>
      <c r="Q184" s="288"/>
      <c r="R184" s="293"/>
      <c r="T184" s="295"/>
      <c r="U184" s="288"/>
      <c r="V184" s="288"/>
      <c r="W184" s="288"/>
      <c r="X184" s="288"/>
      <c r="Y184" s="288"/>
      <c r="Z184" s="288"/>
      <c r="AA184" s="296"/>
      <c r="AT184" s="297" t="s">
        <v>155</v>
      </c>
      <c r="AU184" s="297" t="s">
        <v>86</v>
      </c>
      <c r="AV184" s="294" t="s">
        <v>86</v>
      </c>
      <c r="AW184" s="294" t="s">
        <v>32</v>
      </c>
      <c r="AX184" s="294" t="s">
        <v>77</v>
      </c>
      <c r="AY184" s="297" t="s">
        <v>147</v>
      </c>
    </row>
    <row r="185" spans="2:65" s="305" customFormat="1" ht="22.5" customHeight="1" x14ac:dyDescent="0.3">
      <c r="B185" s="298"/>
      <c r="C185" s="299"/>
      <c r="D185" s="299"/>
      <c r="E185" s="300" t="s">
        <v>3</v>
      </c>
      <c r="F185" s="301" t="s">
        <v>157</v>
      </c>
      <c r="G185" s="302"/>
      <c r="H185" s="302"/>
      <c r="I185" s="302"/>
      <c r="J185" s="299"/>
      <c r="K185" s="303">
        <v>6.06</v>
      </c>
      <c r="L185" s="299"/>
      <c r="M185" s="299"/>
      <c r="N185" s="299"/>
      <c r="O185" s="299"/>
      <c r="P185" s="299"/>
      <c r="Q185" s="299"/>
      <c r="R185" s="304"/>
      <c r="T185" s="306"/>
      <c r="U185" s="299"/>
      <c r="V185" s="299"/>
      <c r="W185" s="299"/>
      <c r="X185" s="299"/>
      <c r="Y185" s="299"/>
      <c r="Z185" s="299"/>
      <c r="AA185" s="307"/>
      <c r="AT185" s="308" t="s">
        <v>155</v>
      </c>
      <c r="AU185" s="308" t="s">
        <v>86</v>
      </c>
      <c r="AV185" s="305" t="s">
        <v>152</v>
      </c>
      <c r="AW185" s="305" t="s">
        <v>32</v>
      </c>
      <c r="AX185" s="305" t="s">
        <v>33</v>
      </c>
      <c r="AY185" s="308" t="s">
        <v>147</v>
      </c>
    </row>
    <row r="186" spans="2:65" s="162" customFormat="1" ht="31.5" customHeight="1" x14ac:dyDescent="0.3">
      <c r="B186" s="163"/>
      <c r="C186" s="264" t="s">
        <v>684</v>
      </c>
      <c r="D186" s="264" t="s">
        <v>148</v>
      </c>
      <c r="E186" s="265" t="s">
        <v>1685</v>
      </c>
      <c r="F186" s="266" t="s">
        <v>1686</v>
      </c>
      <c r="G186" s="267"/>
      <c r="H186" s="267"/>
      <c r="I186" s="267"/>
      <c r="J186" s="268" t="s">
        <v>151</v>
      </c>
      <c r="K186" s="269">
        <v>1.51</v>
      </c>
      <c r="L186" s="339"/>
      <c r="M186" s="340"/>
      <c r="N186" s="270">
        <f>ROUND(L186*K186,2)</f>
        <v>0</v>
      </c>
      <c r="O186" s="267"/>
      <c r="P186" s="267"/>
      <c r="Q186" s="267"/>
      <c r="R186" s="168"/>
      <c r="T186" s="271" t="s">
        <v>3</v>
      </c>
      <c r="U186" s="272" t="s">
        <v>42</v>
      </c>
      <c r="V186" s="273">
        <v>0.20200000000000001</v>
      </c>
      <c r="W186" s="273">
        <f>V186*K186</f>
        <v>0.30502000000000001</v>
      </c>
      <c r="X186" s="273">
        <v>2.3999999999999998E-3</v>
      </c>
      <c r="Y186" s="273">
        <f>X186*K186</f>
        <v>3.6239999999999996E-3</v>
      </c>
      <c r="Z186" s="273">
        <v>0</v>
      </c>
      <c r="AA186" s="274">
        <f>Z186*K186</f>
        <v>0</v>
      </c>
      <c r="AR186" s="150" t="s">
        <v>152</v>
      </c>
      <c r="AT186" s="150" t="s">
        <v>148</v>
      </c>
      <c r="AU186" s="150" t="s">
        <v>86</v>
      </c>
      <c r="AY186" s="150" t="s">
        <v>147</v>
      </c>
      <c r="BE186" s="275">
        <f>IF(U186="základní",N186,0)</f>
        <v>0</v>
      </c>
      <c r="BF186" s="275">
        <f>IF(U186="snížená",N186,0)</f>
        <v>0</v>
      </c>
      <c r="BG186" s="275">
        <f>IF(U186="zákl. přenesená",N186,0)</f>
        <v>0</v>
      </c>
      <c r="BH186" s="275">
        <f>IF(U186="sníž. přenesená",N186,0)</f>
        <v>0</v>
      </c>
      <c r="BI186" s="275">
        <f>IF(U186="nulová",N186,0)</f>
        <v>0</v>
      </c>
      <c r="BJ186" s="150" t="s">
        <v>33</v>
      </c>
      <c r="BK186" s="275">
        <f>ROUND(L186*K186,2)</f>
        <v>0</v>
      </c>
      <c r="BL186" s="150" t="s">
        <v>152</v>
      </c>
      <c r="BM186" s="150" t="s">
        <v>1687</v>
      </c>
    </row>
    <row r="187" spans="2:65" s="283" customFormat="1" ht="22.5" customHeight="1" x14ac:dyDescent="0.3">
      <c r="B187" s="276"/>
      <c r="C187" s="277"/>
      <c r="D187" s="277"/>
      <c r="E187" s="278" t="s">
        <v>3</v>
      </c>
      <c r="F187" s="279" t="s">
        <v>1688</v>
      </c>
      <c r="G187" s="280"/>
      <c r="H187" s="280"/>
      <c r="I187" s="280"/>
      <c r="J187" s="277"/>
      <c r="K187" s="281" t="s">
        <v>3</v>
      </c>
      <c r="L187" s="277"/>
      <c r="M187" s="277"/>
      <c r="N187" s="277"/>
      <c r="O187" s="277"/>
      <c r="P187" s="277"/>
      <c r="Q187" s="277"/>
      <c r="R187" s="282"/>
      <c r="T187" s="284"/>
      <c r="U187" s="277"/>
      <c r="V187" s="277"/>
      <c r="W187" s="277"/>
      <c r="X187" s="277"/>
      <c r="Y187" s="277"/>
      <c r="Z187" s="277"/>
      <c r="AA187" s="285"/>
      <c r="AT187" s="286" t="s">
        <v>155</v>
      </c>
      <c r="AU187" s="286" t="s">
        <v>86</v>
      </c>
      <c r="AV187" s="283" t="s">
        <v>33</v>
      </c>
      <c r="AW187" s="283" t="s">
        <v>32</v>
      </c>
      <c r="AX187" s="283" t="s">
        <v>77</v>
      </c>
      <c r="AY187" s="286" t="s">
        <v>147</v>
      </c>
    </row>
    <row r="188" spans="2:65" s="294" customFormat="1" ht="22.5" customHeight="1" x14ac:dyDescent="0.3">
      <c r="B188" s="287"/>
      <c r="C188" s="288"/>
      <c r="D188" s="288"/>
      <c r="E188" s="289" t="s">
        <v>3</v>
      </c>
      <c r="F188" s="290" t="s">
        <v>1638</v>
      </c>
      <c r="G188" s="291"/>
      <c r="H188" s="291"/>
      <c r="I188" s="291"/>
      <c r="J188" s="288"/>
      <c r="K188" s="292">
        <v>1.05</v>
      </c>
      <c r="L188" s="288"/>
      <c r="M188" s="288"/>
      <c r="N188" s="288"/>
      <c r="O188" s="288"/>
      <c r="P188" s="288"/>
      <c r="Q188" s="288"/>
      <c r="R188" s="293"/>
      <c r="T188" s="295"/>
      <c r="U188" s="288"/>
      <c r="V188" s="288"/>
      <c r="W188" s="288"/>
      <c r="X188" s="288"/>
      <c r="Y188" s="288"/>
      <c r="Z188" s="288"/>
      <c r="AA188" s="296"/>
      <c r="AT188" s="297" t="s">
        <v>155</v>
      </c>
      <c r="AU188" s="297" t="s">
        <v>86</v>
      </c>
      <c r="AV188" s="294" t="s">
        <v>86</v>
      </c>
      <c r="AW188" s="294" t="s">
        <v>32</v>
      </c>
      <c r="AX188" s="294" t="s">
        <v>77</v>
      </c>
      <c r="AY188" s="297" t="s">
        <v>147</v>
      </c>
    </row>
    <row r="189" spans="2:65" s="294" customFormat="1" ht="22.5" customHeight="1" x14ac:dyDescent="0.3">
      <c r="B189" s="287"/>
      <c r="C189" s="288"/>
      <c r="D189" s="288"/>
      <c r="E189" s="289" t="s">
        <v>3</v>
      </c>
      <c r="F189" s="290" t="s">
        <v>1689</v>
      </c>
      <c r="G189" s="291"/>
      <c r="H189" s="291"/>
      <c r="I189" s="291"/>
      <c r="J189" s="288"/>
      <c r="K189" s="292">
        <v>0.46</v>
      </c>
      <c r="L189" s="288"/>
      <c r="M189" s="288"/>
      <c r="N189" s="288"/>
      <c r="O189" s="288"/>
      <c r="P189" s="288"/>
      <c r="Q189" s="288"/>
      <c r="R189" s="293"/>
      <c r="T189" s="295"/>
      <c r="U189" s="288"/>
      <c r="V189" s="288"/>
      <c r="W189" s="288"/>
      <c r="X189" s="288"/>
      <c r="Y189" s="288"/>
      <c r="Z189" s="288"/>
      <c r="AA189" s="296"/>
      <c r="AT189" s="297" t="s">
        <v>155</v>
      </c>
      <c r="AU189" s="297" t="s">
        <v>86</v>
      </c>
      <c r="AV189" s="294" t="s">
        <v>86</v>
      </c>
      <c r="AW189" s="294" t="s">
        <v>32</v>
      </c>
      <c r="AX189" s="294" t="s">
        <v>77</v>
      </c>
      <c r="AY189" s="297" t="s">
        <v>147</v>
      </c>
    </row>
    <row r="190" spans="2:65" s="305" customFormat="1" ht="22.5" customHeight="1" x14ac:dyDescent="0.3">
      <c r="B190" s="298"/>
      <c r="C190" s="299"/>
      <c r="D190" s="299"/>
      <c r="E190" s="300" t="s">
        <v>3</v>
      </c>
      <c r="F190" s="301" t="s">
        <v>157</v>
      </c>
      <c r="G190" s="302"/>
      <c r="H190" s="302"/>
      <c r="I190" s="302"/>
      <c r="J190" s="299"/>
      <c r="K190" s="303">
        <v>1.51</v>
      </c>
      <c r="L190" s="299"/>
      <c r="M190" s="299"/>
      <c r="N190" s="299"/>
      <c r="O190" s="299"/>
      <c r="P190" s="299"/>
      <c r="Q190" s="299"/>
      <c r="R190" s="304"/>
      <c r="T190" s="306"/>
      <c r="U190" s="299"/>
      <c r="V190" s="299"/>
      <c r="W190" s="299"/>
      <c r="X190" s="299"/>
      <c r="Y190" s="299"/>
      <c r="Z190" s="299"/>
      <c r="AA190" s="307"/>
      <c r="AT190" s="308" t="s">
        <v>155</v>
      </c>
      <c r="AU190" s="308" t="s">
        <v>86</v>
      </c>
      <c r="AV190" s="305" t="s">
        <v>152</v>
      </c>
      <c r="AW190" s="305" t="s">
        <v>32</v>
      </c>
      <c r="AX190" s="305" t="s">
        <v>33</v>
      </c>
      <c r="AY190" s="308" t="s">
        <v>147</v>
      </c>
    </row>
    <row r="191" spans="2:65" s="162" customFormat="1" ht="31.5" customHeight="1" x14ac:dyDescent="0.3">
      <c r="B191" s="163"/>
      <c r="C191" s="264" t="s">
        <v>688</v>
      </c>
      <c r="D191" s="264" t="s">
        <v>148</v>
      </c>
      <c r="E191" s="265" t="s">
        <v>1690</v>
      </c>
      <c r="F191" s="266" t="s">
        <v>1691</v>
      </c>
      <c r="G191" s="267"/>
      <c r="H191" s="267"/>
      <c r="I191" s="267"/>
      <c r="J191" s="268" t="s">
        <v>151</v>
      </c>
      <c r="K191" s="269">
        <v>1.51</v>
      </c>
      <c r="L191" s="339"/>
      <c r="M191" s="340"/>
      <c r="N191" s="270">
        <f>ROUND(L191*K191,2)</f>
        <v>0</v>
      </c>
      <c r="O191" s="267"/>
      <c r="P191" s="267"/>
      <c r="Q191" s="267"/>
      <c r="R191" s="168"/>
      <c r="T191" s="271" t="s">
        <v>3</v>
      </c>
      <c r="U191" s="272" t="s">
        <v>42</v>
      </c>
      <c r="V191" s="273">
        <v>8.6999999999999994E-2</v>
      </c>
      <c r="W191" s="273">
        <f>V191*K191</f>
        <v>0.13136999999999999</v>
      </c>
      <c r="X191" s="273">
        <v>7.3499999999999998E-3</v>
      </c>
      <c r="Y191" s="273">
        <f>X191*K191</f>
        <v>1.1098499999999999E-2</v>
      </c>
      <c r="Z191" s="273">
        <v>0</v>
      </c>
      <c r="AA191" s="274">
        <f>Z191*K191</f>
        <v>0</v>
      </c>
      <c r="AR191" s="150" t="s">
        <v>152</v>
      </c>
      <c r="AT191" s="150" t="s">
        <v>148</v>
      </c>
      <c r="AU191" s="150" t="s">
        <v>86</v>
      </c>
      <c r="AY191" s="150" t="s">
        <v>147</v>
      </c>
      <c r="BE191" s="275">
        <f>IF(U191="základní",N191,0)</f>
        <v>0</v>
      </c>
      <c r="BF191" s="275">
        <f>IF(U191="snížená",N191,0)</f>
        <v>0</v>
      </c>
      <c r="BG191" s="275">
        <f>IF(U191="zákl. přenesená",N191,0)</f>
        <v>0</v>
      </c>
      <c r="BH191" s="275">
        <f>IF(U191="sníž. přenesená",N191,0)</f>
        <v>0</v>
      </c>
      <c r="BI191" s="275">
        <f>IF(U191="nulová",N191,0)</f>
        <v>0</v>
      </c>
      <c r="BJ191" s="150" t="s">
        <v>33</v>
      </c>
      <c r="BK191" s="275">
        <f>ROUND(L191*K191,2)</f>
        <v>0</v>
      </c>
      <c r="BL191" s="150" t="s">
        <v>152</v>
      </c>
      <c r="BM191" s="150" t="s">
        <v>1692</v>
      </c>
    </row>
    <row r="192" spans="2:65" s="162" customFormat="1" ht="31.5" customHeight="1" x14ac:dyDescent="0.3">
      <c r="B192" s="163"/>
      <c r="C192" s="264" t="s">
        <v>768</v>
      </c>
      <c r="D192" s="264" t="s">
        <v>148</v>
      </c>
      <c r="E192" s="265" t="s">
        <v>269</v>
      </c>
      <c r="F192" s="266" t="s">
        <v>270</v>
      </c>
      <c r="G192" s="267"/>
      <c r="H192" s="267"/>
      <c r="I192" s="267"/>
      <c r="J192" s="268" t="s">
        <v>271</v>
      </c>
      <c r="K192" s="269">
        <v>4.4000000000000004</v>
      </c>
      <c r="L192" s="339"/>
      <c r="M192" s="340"/>
      <c r="N192" s="270">
        <f>ROUND(L192*K192,2)</f>
        <v>0</v>
      </c>
      <c r="O192" s="267"/>
      <c r="P192" s="267"/>
      <c r="Q192" s="267"/>
      <c r="R192" s="168"/>
      <c r="T192" s="271" t="s">
        <v>3</v>
      </c>
      <c r="U192" s="272" t="s">
        <v>42</v>
      </c>
      <c r="V192" s="273">
        <v>0.39</v>
      </c>
      <c r="W192" s="273">
        <f>V192*K192</f>
        <v>1.7160000000000002</v>
      </c>
      <c r="X192" s="273">
        <v>3.31E-3</v>
      </c>
      <c r="Y192" s="273">
        <f>X192*K192</f>
        <v>1.4564000000000001E-2</v>
      </c>
      <c r="Z192" s="273">
        <v>0</v>
      </c>
      <c r="AA192" s="274">
        <f>Z192*K192</f>
        <v>0</v>
      </c>
      <c r="AR192" s="150" t="s">
        <v>152</v>
      </c>
      <c r="AT192" s="150" t="s">
        <v>148</v>
      </c>
      <c r="AU192" s="150" t="s">
        <v>86</v>
      </c>
      <c r="AY192" s="150" t="s">
        <v>147</v>
      </c>
      <c r="BE192" s="275">
        <f>IF(U192="základní",N192,0)</f>
        <v>0</v>
      </c>
      <c r="BF192" s="275">
        <f>IF(U192="snížená",N192,0)</f>
        <v>0</v>
      </c>
      <c r="BG192" s="275">
        <f>IF(U192="zákl. přenesená",N192,0)</f>
        <v>0</v>
      </c>
      <c r="BH192" s="275">
        <f>IF(U192="sníž. přenesená",N192,0)</f>
        <v>0</v>
      </c>
      <c r="BI192" s="275">
        <f>IF(U192="nulová",N192,0)</f>
        <v>0</v>
      </c>
      <c r="BJ192" s="150" t="s">
        <v>33</v>
      </c>
      <c r="BK192" s="275">
        <f>ROUND(L192*K192,2)</f>
        <v>0</v>
      </c>
      <c r="BL192" s="150" t="s">
        <v>152</v>
      </c>
      <c r="BM192" s="150" t="s">
        <v>1693</v>
      </c>
    </row>
    <row r="193" spans="2:65" s="283" customFormat="1" ht="22.5" customHeight="1" x14ac:dyDescent="0.3">
      <c r="B193" s="276"/>
      <c r="C193" s="277"/>
      <c r="D193" s="277"/>
      <c r="E193" s="278" t="s">
        <v>3</v>
      </c>
      <c r="F193" s="279" t="s">
        <v>1655</v>
      </c>
      <c r="G193" s="280"/>
      <c r="H193" s="280"/>
      <c r="I193" s="280"/>
      <c r="J193" s="277"/>
      <c r="K193" s="281" t="s">
        <v>3</v>
      </c>
      <c r="L193" s="277"/>
      <c r="M193" s="277"/>
      <c r="N193" s="277"/>
      <c r="O193" s="277"/>
      <c r="P193" s="277"/>
      <c r="Q193" s="277"/>
      <c r="R193" s="282"/>
      <c r="T193" s="284"/>
      <c r="U193" s="277"/>
      <c r="V193" s="277"/>
      <c r="W193" s="277"/>
      <c r="X193" s="277"/>
      <c r="Y193" s="277"/>
      <c r="Z193" s="277"/>
      <c r="AA193" s="285"/>
      <c r="AT193" s="286" t="s">
        <v>155</v>
      </c>
      <c r="AU193" s="286" t="s">
        <v>86</v>
      </c>
      <c r="AV193" s="283" t="s">
        <v>33</v>
      </c>
      <c r="AW193" s="283" t="s">
        <v>32</v>
      </c>
      <c r="AX193" s="283" t="s">
        <v>77</v>
      </c>
      <c r="AY193" s="286" t="s">
        <v>147</v>
      </c>
    </row>
    <row r="194" spans="2:65" s="294" customFormat="1" ht="22.5" customHeight="1" x14ac:dyDescent="0.3">
      <c r="B194" s="287"/>
      <c r="C194" s="288"/>
      <c r="D194" s="288"/>
      <c r="E194" s="289" t="s">
        <v>3</v>
      </c>
      <c r="F194" s="290" t="s">
        <v>1694</v>
      </c>
      <c r="G194" s="291"/>
      <c r="H194" s="291"/>
      <c r="I194" s="291"/>
      <c r="J194" s="288"/>
      <c r="K194" s="292">
        <v>4.4000000000000004</v>
      </c>
      <c r="L194" s="288"/>
      <c r="M194" s="288"/>
      <c r="N194" s="288"/>
      <c r="O194" s="288"/>
      <c r="P194" s="288"/>
      <c r="Q194" s="288"/>
      <c r="R194" s="293"/>
      <c r="T194" s="295"/>
      <c r="U194" s="288"/>
      <c r="V194" s="288"/>
      <c r="W194" s="288"/>
      <c r="X194" s="288"/>
      <c r="Y194" s="288"/>
      <c r="Z194" s="288"/>
      <c r="AA194" s="296"/>
      <c r="AT194" s="297" t="s">
        <v>155</v>
      </c>
      <c r="AU194" s="297" t="s">
        <v>86</v>
      </c>
      <c r="AV194" s="294" t="s">
        <v>86</v>
      </c>
      <c r="AW194" s="294" t="s">
        <v>32</v>
      </c>
      <c r="AX194" s="294" t="s">
        <v>77</v>
      </c>
      <c r="AY194" s="297" t="s">
        <v>147</v>
      </c>
    </row>
    <row r="195" spans="2:65" s="305" customFormat="1" ht="22.5" customHeight="1" x14ac:dyDescent="0.3">
      <c r="B195" s="298"/>
      <c r="C195" s="299"/>
      <c r="D195" s="299"/>
      <c r="E195" s="300" t="s">
        <v>3</v>
      </c>
      <c r="F195" s="301" t="s">
        <v>157</v>
      </c>
      <c r="G195" s="302"/>
      <c r="H195" s="302"/>
      <c r="I195" s="302"/>
      <c r="J195" s="299"/>
      <c r="K195" s="303">
        <v>4.4000000000000004</v>
      </c>
      <c r="L195" s="299"/>
      <c r="M195" s="299"/>
      <c r="N195" s="299"/>
      <c r="O195" s="299"/>
      <c r="P195" s="299"/>
      <c r="Q195" s="299"/>
      <c r="R195" s="304"/>
      <c r="T195" s="306"/>
      <c r="U195" s="299"/>
      <c r="V195" s="299"/>
      <c r="W195" s="299"/>
      <c r="X195" s="299"/>
      <c r="Y195" s="299"/>
      <c r="Z195" s="299"/>
      <c r="AA195" s="307"/>
      <c r="AT195" s="308" t="s">
        <v>155</v>
      </c>
      <c r="AU195" s="308" t="s">
        <v>86</v>
      </c>
      <c r="AV195" s="305" t="s">
        <v>152</v>
      </c>
      <c r="AW195" s="305" t="s">
        <v>32</v>
      </c>
      <c r="AX195" s="305" t="s">
        <v>33</v>
      </c>
      <c r="AY195" s="308" t="s">
        <v>147</v>
      </c>
    </row>
    <row r="196" spans="2:65" s="162" customFormat="1" ht="22.5" customHeight="1" x14ac:dyDescent="0.3">
      <c r="B196" s="163"/>
      <c r="C196" s="322" t="s">
        <v>773</v>
      </c>
      <c r="D196" s="322" t="s">
        <v>217</v>
      </c>
      <c r="E196" s="323" t="s">
        <v>247</v>
      </c>
      <c r="F196" s="324" t="s">
        <v>1695</v>
      </c>
      <c r="G196" s="325"/>
      <c r="H196" s="325"/>
      <c r="I196" s="325"/>
      <c r="J196" s="326" t="s">
        <v>151</v>
      </c>
      <c r="K196" s="327">
        <v>1.167</v>
      </c>
      <c r="L196" s="341"/>
      <c r="M196" s="342"/>
      <c r="N196" s="328">
        <f>ROUND(L196*K196,2)</f>
        <v>0</v>
      </c>
      <c r="O196" s="267"/>
      <c r="P196" s="267"/>
      <c r="Q196" s="267"/>
      <c r="R196" s="168"/>
      <c r="T196" s="271" t="s">
        <v>3</v>
      </c>
      <c r="U196" s="272" t="s">
        <v>42</v>
      </c>
      <c r="V196" s="273">
        <v>0</v>
      </c>
      <c r="W196" s="273">
        <f>V196*K196</f>
        <v>0</v>
      </c>
      <c r="X196" s="273">
        <v>8.9999999999999998E-4</v>
      </c>
      <c r="Y196" s="273">
        <f>X196*K196</f>
        <v>1.0503000000000001E-3</v>
      </c>
      <c r="Z196" s="273">
        <v>0</v>
      </c>
      <c r="AA196" s="274">
        <f>Z196*K196</f>
        <v>0</v>
      </c>
      <c r="AR196" s="150" t="s">
        <v>192</v>
      </c>
      <c r="AT196" s="150" t="s">
        <v>217</v>
      </c>
      <c r="AU196" s="150" t="s">
        <v>86</v>
      </c>
      <c r="AY196" s="150" t="s">
        <v>147</v>
      </c>
      <c r="BE196" s="275">
        <f>IF(U196="základní",N196,0)</f>
        <v>0</v>
      </c>
      <c r="BF196" s="275">
        <f>IF(U196="snížená",N196,0)</f>
        <v>0</v>
      </c>
      <c r="BG196" s="275">
        <f>IF(U196="zákl. přenesená",N196,0)</f>
        <v>0</v>
      </c>
      <c r="BH196" s="275">
        <f>IF(U196="sníž. přenesená",N196,0)</f>
        <v>0</v>
      </c>
      <c r="BI196" s="275">
        <f>IF(U196="nulová",N196,0)</f>
        <v>0</v>
      </c>
      <c r="BJ196" s="150" t="s">
        <v>33</v>
      </c>
      <c r="BK196" s="275">
        <f>ROUND(L196*K196,2)</f>
        <v>0</v>
      </c>
      <c r="BL196" s="150" t="s">
        <v>152</v>
      </c>
      <c r="BM196" s="150" t="s">
        <v>1696</v>
      </c>
    </row>
    <row r="197" spans="2:65" s="162" customFormat="1" ht="30" customHeight="1" x14ac:dyDescent="0.3">
      <c r="B197" s="163"/>
      <c r="C197" s="164"/>
      <c r="D197" s="164"/>
      <c r="E197" s="164"/>
      <c r="F197" s="329" t="s">
        <v>250</v>
      </c>
      <c r="G197" s="167"/>
      <c r="H197" s="167"/>
      <c r="I197" s="167"/>
      <c r="J197" s="164"/>
      <c r="K197" s="164"/>
      <c r="L197" s="164"/>
      <c r="M197" s="164"/>
      <c r="N197" s="164"/>
      <c r="O197" s="164"/>
      <c r="P197" s="164"/>
      <c r="Q197" s="164"/>
      <c r="R197" s="168"/>
      <c r="T197" s="330"/>
      <c r="U197" s="164"/>
      <c r="V197" s="164"/>
      <c r="W197" s="164"/>
      <c r="X197" s="164"/>
      <c r="Y197" s="164"/>
      <c r="Z197" s="164"/>
      <c r="AA197" s="331"/>
      <c r="AT197" s="150" t="s">
        <v>251</v>
      </c>
      <c r="AU197" s="150" t="s">
        <v>86</v>
      </c>
    </row>
    <row r="198" spans="2:65" s="294" customFormat="1" ht="22.5" customHeight="1" x14ac:dyDescent="0.3">
      <c r="B198" s="287"/>
      <c r="C198" s="288"/>
      <c r="D198" s="288"/>
      <c r="E198" s="289" t="s">
        <v>3</v>
      </c>
      <c r="F198" s="290" t="s">
        <v>1697</v>
      </c>
      <c r="G198" s="291"/>
      <c r="H198" s="291"/>
      <c r="I198" s="291"/>
      <c r="J198" s="288"/>
      <c r="K198" s="292">
        <v>1.1439999999999999</v>
      </c>
      <c r="L198" s="288"/>
      <c r="M198" s="288"/>
      <c r="N198" s="288"/>
      <c r="O198" s="288"/>
      <c r="P198" s="288"/>
      <c r="Q198" s="288"/>
      <c r="R198" s="293"/>
      <c r="T198" s="295"/>
      <c r="U198" s="288"/>
      <c r="V198" s="288"/>
      <c r="W198" s="288"/>
      <c r="X198" s="288"/>
      <c r="Y198" s="288"/>
      <c r="Z198" s="288"/>
      <c r="AA198" s="296"/>
      <c r="AT198" s="297" t="s">
        <v>155</v>
      </c>
      <c r="AU198" s="297" t="s">
        <v>86</v>
      </c>
      <c r="AV198" s="294" t="s">
        <v>86</v>
      </c>
      <c r="AW198" s="294" t="s">
        <v>32</v>
      </c>
      <c r="AX198" s="294" t="s">
        <v>33</v>
      </c>
      <c r="AY198" s="297" t="s">
        <v>147</v>
      </c>
    </row>
    <row r="199" spans="2:65" s="162" customFormat="1" ht="44.25" customHeight="1" x14ac:dyDescent="0.3">
      <c r="B199" s="163"/>
      <c r="C199" s="264" t="s">
        <v>739</v>
      </c>
      <c r="D199" s="264" t="s">
        <v>148</v>
      </c>
      <c r="E199" s="265" t="s">
        <v>329</v>
      </c>
      <c r="F199" s="266" t="s">
        <v>330</v>
      </c>
      <c r="G199" s="267"/>
      <c r="H199" s="267"/>
      <c r="I199" s="267"/>
      <c r="J199" s="268" t="s">
        <v>151</v>
      </c>
      <c r="K199" s="269">
        <v>2.8879999999999999</v>
      </c>
      <c r="L199" s="339"/>
      <c r="M199" s="340"/>
      <c r="N199" s="270">
        <f>ROUND(L199*K199,2)</f>
        <v>0</v>
      </c>
      <c r="O199" s="267"/>
      <c r="P199" s="267"/>
      <c r="Q199" s="267"/>
      <c r="R199" s="168"/>
      <c r="T199" s="271" t="s">
        <v>3</v>
      </c>
      <c r="U199" s="272" t="s">
        <v>42</v>
      </c>
      <c r="V199" s="273">
        <v>1.08</v>
      </c>
      <c r="W199" s="273">
        <f>V199*K199</f>
        <v>3.11904</v>
      </c>
      <c r="X199" s="273">
        <v>9.4400000000000005E-3</v>
      </c>
      <c r="Y199" s="273">
        <f>X199*K199</f>
        <v>2.7262720000000001E-2</v>
      </c>
      <c r="Z199" s="273">
        <v>0</v>
      </c>
      <c r="AA199" s="274">
        <f>Z199*K199</f>
        <v>0</v>
      </c>
      <c r="AR199" s="150" t="s">
        <v>152</v>
      </c>
      <c r="AT199" s="150" t="s">
        <v>148</v>
      </c>
      <c r="AU199" s="150" t="s">
        <v>86</v>
      </c>
      <c r="AY199" s="150" t="s">
        <v>147</v>
      </c>
      <c r="BE199" s="275">
        <f>IF(U199="základní",N199,0)</f>
        <v>0</v>
      </c>
      <c r="BF199" s="275">
        <f>IF(U199="snížená",N199,0)</f>
        <v>0</v>
      </c>
      <c r="BG199" s="275">
        <f>IF(U199="zákl. přenesená",N199,0)</f>
        <v>0</v>
      </c>
      <c r="BH199" s="275">
        <f>IF(U199="sníž. přenesená",N199,0)</f>
        <v>0</v>
      </c>
      <c r="BI199" s="275">
        <f>IF(U199="nulová",N199,0)</f>
        <v>0</v>
      </c>
      <c r="BJ199" s="150" t="s">
        <v>33</v>
      </c>
      <c r="BK199" s="275">
        <f>ROUND(L199*K199,2)</f>
        <v>0</v>
      </c>
      <c r="BL199" s="150" t="s">
        <v>152</v>
      </c>
      <c r="BM199" s="150" t="s">
        <v>1698</v>
      </c>
    </row>
    <row r="200" spans="2:65" s="283" customFormat="1" ht="22.5" customHeight="1" x14ac:dyDescent="0.3">
      <c r="B200" s="276"/>
      <c r="C200" s="277"/>
      <c r="D200" s="277"/>
      <c r="E200" s="278" t="s">
        <v>3</v>
      </c>
      <c r="F200" s="279" t="s">
        <v>1699</v>
      </c>
      <c r="G200" s="280"/>
      <c r="H200" s="280"/>
      <c r="I200" s="280"/>
      <c r="J200" s="277"/>
      <c r="K200" s="281" t="s">
        <v>3</v>
      </c>
      <c r="L200" s="277"/>
      <c r="M200" s="277"/>
      <c r="N200" s="277"/>
      <c r="O200" s="277"/>
      <c r="P200" s="277"/>
      <c r="Q200" s="277"/>
      <c r="R200" s="282"/>
      <c r="T200" s="284"/>
      <c r="U200" s="277"/>
      <c r="V200" s="277"/>
      <c r="W200" s="277"/>
      <c r="X200" s="277"/>
      <c r="Y200" s="277"/>
      <c r="Z200" s="277"/>
      <c r="AA200" s="285"/>
      <c r="AT200" s="286" t="s">
        <v>155</v>
      </c>
      <c r="AU200" s="286" t="s">
        <v>86</v>
      </c>
      <c r="AV200" s="283" t="s">
        <v>33</v>
      </c>
      <c r="AW200" s="283" t="s">
        <v>32</v>
      </c>
      <c r="AX200" s="283" t="s">
        <v>77</v>
      </c>
      <c r="AY200" s="286" t="s">
        <v>147</v>
      </c>
    </row>
    <row r="201" spans="2:65" s="294" customFormat="1" ht="22.5" customHeight="1" x14ac:dyDescent="0.3">
      <c r="B201" s="287"/>
      <c r="C201" s="288"/>
      <c r="D201" s="288"/>
      <c r="E201" s="289" t="s">
        <v>3</v>
      </c>
      <c r="F201" s="290" t="s">
        <v>1638</v>
      </c>
      <c r="G201" s="291"/>
      <c r="H201" s="291"/>
      <c r="I201" s="291"/>
      <c r="J201" s="288"/>
      <c r="K201" s="292">
        <v>1.05</v>
      </c>
      <c r="L201" s="288"/>
      <c r="M201" s="288"/>
      <c r="N201" s="288"/>
      <c r="O201" s="288"/>
      <c r="P201" s="288"/>
      <c r="Q201" s="288"/>
      <c r="R201" s="293"/>
      <c r="T201" s="295"/>
      <c r="U201" s="288"/>
      <c r="V201" s="288"/>
      <c r="W201" s="288"/>
      <c r="X201" s="288"/>
      <c r="Y201" s="288"/>
      <c r="Z201" s="288"/>
      <c r="AA201" s="296"/>
      <c r="AT201" s="297" t="s">
        <v>155</v>
      </c>
      <c r="AU201" s="297" t="s">
        <v>86</v>
      </c>
      <c r="AV201" s="294" t="s">
        <v>86</v>
      </c>
      <c r="AW201" s="294" t="s">
        <v>32</v>
      </c>
      <c r="AX201" s="294" t="s">
        <v>77</v>
      </c>
      <c r="AY201" s="297" t="s">
        <v>147</v>
      </c>
    </row>
    <row r="202" spans="2:65" s="283" customFormat="1" ht="22.5" customHeight="1" x14ac:dyDescent="0.3">
      <c r="B202" s="276"/>
      <c r="C202" s="277"/>
      <c r="D202" s="277"/>
      <c r="E202" s="278" t="s">
        <v>3</v>
      </c>
      <c r="F202" s="320" t="s">
        <v>1700</v>
      </c>
      <c r="G202" s="280"/>
      <c r="H202" s="280"/>
      <c r="I202" s="280"/>
      <c r="J202" s="277"/>
      <c r="K202" s="281" t="s">
        <v>3</v>
      </c>
      <c r="L202" s="277"/>
      <c r="M202" s="277"/>
      <c r="N202" s="277"/>
      <c r="O202" s="277"/>
      <c r="P202" s="277"/>
      <c r="Q202" s="277"/>
      <c r="R202" s="282"/>
      <c r="T202" s="284"/>
      <c r="U202" s="277"/>
      <c r="V202" s="277"/>
      <c r="W202" s="277"/>
      <c r="X202" s="277"/>
      <c r="Y202" s="277"/>
      <c r="Z202" s="277"/>
      <c r="AA202" s="285"/>
      <c r="AT202" s="286" t="s">
        <v>155</v>
      </c>
      <c r="AU202" s="286" t="s">
        <v>86</v>
      </c>
      <c r="AV202" s="283" t="s">
        <v>33</v>
      </c>
      <c r="AW202" s="283" t="s">
        <v>32</v>
      </c>
      <c r="AX202" s="283" t="s">
        <v>77</v>
      </c>
      <c r="AY202" s="286" t="s">
        <v>147</v>
      </c>
    </row>
    <row r="203" spans="2:65" s="294" customFormat="1" ht="22.5" customHeight="1" x14ac:dyDescent="0.3">
      <c r="B203" s="287"/>
      <c r="C203" s="288"/>
      <c r="D203" s="288"/>
      <c r="E203" s="289" t="s">
        <v>3</v>
      </c>
      <c r="F203" s="290" t="s">
        <v>1701</v>
      </c>
      <c r="G203" s="291"/>
      <c r="H203" s="291"/>
      <c r="I203" s="291"/>
      <c r="J203" s="288"/>
      <c r="K203" s="292">
        <v>1.8380000000000001</v>
      </c>
      <c r="L203" s="288"/>
      <c r="M203" s="288"/>
      <c r="N203" s="288"/>
      <c r="O203" s="288"/>
      <c r="P203" s="288"/>
      <c r="Q203" s="288"/>
      <c r="R203" s="293"/>
      <c r="T203" s="295"/>
      <c r="U203" s="288"/>
      <c r="V203" s="288"/>
      <c r="W203" s="288"/>
      <c r="X203" s="288"/>
      <c r="Y203" s="288"/>
      <c r="Z203" s="288"/>
      <c r="AA203" s="296"/>
      <c r="AT203" s="297" t="s">
        <v>155</v>
      </c>
      <c r="AU203" s="297" t="s">
        <v>86</v>
      </c>
      <c r="AV203" s="294" t="s">
        <v>86</v>
      </c>
      <c r="AW203" s="294" t="s">
        <v>32</v>
      </c>
      <c r="AX203" s="294" t="s">
        <v>77</v>
      </c>
      <c r="AY203" s="297" t="s">
        <v>147</v>
      </c>
    </row>
    <row r="204" spans="2:65" s="305" customFormat="1" ht="22.5" customHeight="1" x14ac:dyDescent="0.3">
      <c r="B204" s="298"/>
      <c r="C204" s="299"/>
      <c r="D204" s="299"/>
      <c r="E204" s="300" t="s">
        <v>3</v>
      </c>
      <c r="F204" s="301" t="s">
        <v>157</v>
      </c>
      <c r="G204" s="302"/>
      <c r="H204" s="302"/>
      <c r="I204" s="302"/>
      <c r="J204" s="299"/>
      <c r="K204" s="303">
        <v>2.8879999999999999</v>
      </c>
      <c r="L204" s="299"/>
      <c r="M204" s="299"/>
      <c r="N204" s="299"/>
      <c r="O204" s="299"/>
      <c r="P204" s="299"/>
      <c r="Q204" s="299"/>
      <c r="R204" s="304"/>
      <c r="T204" s="306"/>
      <c r="U204" s="299"/>
      <c r="V204" s="299"/>
      <c r="W204" s="299"/>
      <c r="X204" s="299"/>
      <c r="Y204" s="299"/>
      <c r="Z204" s="299"/>
      <c r="AA204" s="307"/>
      <c r="AT204" s="308" t="s">
        <v>155</v>
      </c>
      <c r="AU204" s="308" t="s">
        <v>86</v>
      </c>
      <c r="AV204" s="305" t="s">
        <v>152</v>
      </c>
      <c r="AW204" s="305" t="s">
        <v>32</v>
      </c>
      <c r="AX204" s="305" t="s">
        <v>33</v>
      </c>
      <c r="AY204" s="308" t="s">
        <v>147</v>
      </c>
    </row>
    <row r="205" spans="2:65" s="162" customFormat="1" ht="31.5" customHeight="1" x14ac:dyDescent="0.3">
      <c r="B205" s="163"/>
      <c r="C205" s="322" t="s">
        <v>746</v>
      </c>
      <c r="D205" s="322" t="s">
        <v>217</v>
      </c>
      <c r="E205" s="323" t="s">
        <v>218</v>
      </c>
      <c r="F205" s="324" t="s">
        <v>1702</v>
      </c>
      <c r="G205" s="325"/>
      <c r="H205" s="325"/>
      <c r="I205" s="325"/>
      <c r="J205" s="326" t="s">
        <v>151</v>
      </c>
      <c r="K205" s="327">
        <v>2.9460000000000002</v>
      </c>
      <c r="L205" s="341"/>
      <c r="M205" s="342"/>
      <c r="N205" s="328">
        <f>ROUND(L205*K205,2)</f>
        <v>0</v>
      </c>
      <c r="O205" s="267"/>
      <c r="P205" s="267"/>
      <c r="Q205" s="267"/>
      <c r="R205" s="168"/>
      <c r="T205" s="271" t="s">
        <v>3</v>
      </c>
      <c r="U205" s="272" t="s">
        <v>42</v>
      </c>
      <c r="V205" s="273">
        <v>0</v>
      </c>
      <c r="W205" s="273">
        <f>V205*K205</f>
        <v>0</v>
      </c>
      <c r="X205" s="273">
        <v>1.7999999999999999E-2</v>
      </c>
      <c r="Y205" s="273">
        <f>X205*K205</f>
        <v>5.3027999999999999E-2</v>
      </c>
      <c r="Z205" s="273">
        <v>0</v>
      </c>
      <c r="AA205" s="274">
        <f>Z205*K205</f>
        <v>0</v>
      </c>
      <c r="AR205" s="150" t="s">
        <v>192</v>
      </c>
      <c r="AT205" s="150" t="s">
        <v>217</v>
      </c>
      <c r="AU205" s="150" t="s">
        <v>86</v>
      </c>
      <c r="AY205" s="150" t="s">
        <v>147</v>
      </c>
      <c r="BE205" s="275">
        <f>IF(U205="základní",N205,0)</f>
        <v>0</v>
      </c>
      <c r="BF205" s="275">
        <f>IF(U205="snížená",N205,0)</f>
        <v>0</v>
      </c>
      <c r="BG205" s="275">
        <f>IF(U205="zákl. přenesená",N205,0)</f>
        <v>0</v>
      </c>
      <c r="BH205" s="275">
        <f>IF(U205="sníž. přenesená",N205,0)</f>
        <v>0</v>
      </c>
      <c r="BI205" s="275">
        <f>IF(U205="nulová",N205,0)</f>
        <v>0</v>
      </c>
      <c r="BJ205" s="150" t="s">
        <v>33</v>
      </c>
      <c r="BK205" s="275">
        <f>ROUND(L205*K205,2)</f>
        <v>0</v>
      </c>
      <c r="BL205" s="150" t="s">
        <v>152</v>
      </c>
      <c r="BM205" s="150" t="s">
        <v>1703</v>
      </c>
    </row>
    <row r="206" spans="2:65" s="162" customFormat="1" ht="31.5" customHeight="1" x14ac:dyDescent="0.3">
      <c r="B206" s="163"/>
      <c r="C206" s="264" t="s">
        <v>751</v>
      </c>
      <c r="D206" s="264" t="s">
        <v>148</v>
      </c>
      <c r="E206" s="265" t="s">
        <v>407</v>
      </c>
      <c r="F206" s="266" t="s">
        <v>408</v>
      </c>
      <c r="G206" s="267"/>
      <c r="H206" s="267"/>
      <c r="I206" s="267"/>
      <c r="J206" s="268" t="s">
        <v>151</v>
      </c>
      <c r="K206" s="269">
        <v>2.8879999999999999</v>
      </c>
      <c r="L206" s="339"/>
      <c r="M206" s="340"/>
      <c r="N206" s="270">
        <f>ROUND(L206*K206,2)</f>
        <v>0</v>
      </c>
      <c r="O206" s="267"/>
      <c r="P206" s="267"/>
      <c r="Q206" s="267"/>
      <c r="R206" s="168"/>
      <c r="T206" s="271" t="s">
        <v>3</v>
      </c>
      <c r="U206" s="272" t="s">
        <v>42</v>
      </c>
      <c r="V206" s="273">
        <v>8.0000000000000002E-3</v>
      </c>
      <c r="W206" s="273">
        <f>V206*K206</f>
        <v>2.3104E-2</v>
      </c>
      <c r="X206" s="273">
        <v>6.0000000000000002E-5</v>
      </c>
      <c r="Y206" s="273">
        <f>X206*K206</f>
        <v>1.7327999999999999E-4</v>
      </c>
      <c r="Z206" s="273">
        <v>0</v>
      </c>
      <c r="AA206" s="274">
        <f>Z206*K206</f>
        <v>0</v>
      </c>
      <c r="AR206" s="150" t="s">
        <v>152</v>
      </c>
      <c r="AT206" s="150" t="s">
        <v>148</v>
      </c>
      <c r="AU206" s="150" t="s">
        <v>86</v>
      </c>
      <c r="AY206" s="150" t="s">
        <v>147</v>
      </c>
      <c r="BE206" s="275">
        <f>IF(U206="základní",N206,0)</f>
        <v>0</v>
      </c>
      <c r="BF206" s="275">
        <f>IF(U206="snížená",N206,0)</f>
        <v>0</v>
      </c>
      <c r="BG206" s="275">
        <f>IF(U206="zákl. přenesená",N206,0)</f>
        <v>0</v>
      </c>
      <c r="BH206" s="275">
        <f>IF(U206="sníž. přenesená",N206,0)</f>
        <v>0</v>
      </c>
      <c r="BI206" s="275">
        <f>IF(U206="nulová",N206,0)</f>
        <v>0</v>
      </c>
      <c r="BJ206" s="150" t="s">
        <v>33</v>
      </c>
      <c r="BK206" s="275">
        <f>ROUND(L206*K206,2)</f>
        <v>0</v>
      </c>
      <c r="BL206" s="150" t="s">
        <v>152</v>
      </c>
      <c r="BM206" s="150" t="s">
        <v>1704</v>
      </c>
    </row>
    <row r="207" spans="2:65" s="162" customFormat="1" ht="44.25" customHeight="1" x14ac:dyDescent="0.3">
      <c r="B207" s="163"/>
      <c r="C207" s="264" t="s">
        <v>760</v>
      </c>
      <c r="D207" s="264" t="s">
        <v>148</v>
      </c>
      <c r="E207" s="265" t="s">
        <v>411</v>
      </c>
      <c r="F207" s="266" t="s">
        <v>412</v>
      </c>
      <c r="G207" s="267"/>
      <c r="H207" s="267"/>
      <c r="I207" s="267"/>
      <c r="J207" s="268" t="s">
        <v>151</v>
      </c>
      <c r="K207" s="269">
        <v>2.8879999999999999</v>
      </c>
      <c r="L207" s="339"/>
      <c r="M207" s="340"/>
      <c r="N207" s="270">
        <f>ROUND(L207*K207,2)</f>
        <v>0</v>
      </c>
      <c r="O207" s="267"/>
      <c r="P207" s="267"/>
      <c r="Q207" s="267"/>
      <c r="R207" s="168"/>
      <c r="T207" s="271" t="s">
        <v>3</v>
      </c>
      <c r="U207" s="272" t="s">
        <v>42</v>
      </c>
      <c r="V207" s="273">
        <v>0</v>
      </c>
      <c r="W207" s="273">
        <f>V207*K207</f>
        <v>0</v>
      </c>
      <c r="X207" s="273">
        <v>0</v>
      </c>
      <c r="Y207" s="273">
        <f>X207*K207</f>
        <v>0</v>
      </c>
      <c r="Z207" s="273">
        <v>0</v>
      </c>
      <c r="AA207" s="274">
        <f>Z207*K207</f>
        <v>0</v>
      </c>
      <c r="AR207" s="150" t="s">
        <v>152</v>
      </c>
      <c r="AT207" s="150" t="s">
        <v>148</v>
      </c>
      <c r="AU207" s="150" t="s">
        <v>86</v>
      </c>
      <c r="AY207" s="150" t="s">
        <v>147</v>
      </c>
      <c r="BE207" s="275">
        <f>IF(U207="základní",N207,0)</f>
        <v>0</v>
      </c>
      <c r="BF207" s="275">
        <f>IF(U207="snížená",N207,0)</f>
        <v>0</v>
      </c>
      <c r="BG207" s="275">
        <f>IF(U207="zákl. přenesená",N207,0)</f>
        <v>0</v>
      </c>
      <c r="BH207" s="275">
        <f>IF(U207="sníž. přenesená",N207,0)</f>
        <v>0</v>
      </c>
      <c r="BI207" s="275">
        <f>IF(U207="nulová",N207,0)</f>
        <v>0</v>
      </c>
      <c r="BJ207" s="150" t="s">
        <v>33</v>
      </c>
      <c r="BK207" s="275">
        <f>ROUND(L207*K207,2)</f>
        <v>0</v>
      </c>
      <c r="BL207" s="150" t="s">
        <v>152</v>
      </c>
      <c r="BM207" s="150" t="s">
        <v>1705</v>
      </c>
    </row>
    <row r="208" spans="2:65" s="162" customFormat="1" ht="31.5" customHeight="1" x14ac:dyDescent="0.3">
      <c r="B208" s="163"/>
      <c r="C208" s="264" t="s">
        <v>764</v>
      </c>
      <c r="D208" s="264" t="s">
        <v>148</v>
      </c>
      <c r="E208" s="265" t="s">
        <v>486</v>
      </c>
      <c r="F208" s="266" t="s">
        <v>487</v>
      </c>
      <c r="G208" s="267"/>
      <c r="H208" s="267"/>
      <c r="I208" s="267"/>
      <c r="J208" s="268" t="s">
        <v>151</v>
      </c>
      <c r="K208" s="269">
        <v>2.6539999999999999</v>
      </c>
      <c r="L208" s="339"/>
      <c r="M208" s="340"/>
      <c r="N208" s="270">
        <f>ROUND(L208*K208,2)</f>
        <v>0</v>
      </c>
      <c r="O208" s="267"/>
      <c r="P208" s="267"/>
      <c r="Q208" s="267"/>
      <c r="R208" s="168"/>
      <c r="T208" s="271" t="s">
        <v>3</v>
      </c>
      <c r="U208" s="272" t="s">
        <v>42</v>
      </c>
      <c r="V208" s="273">
        <v>0.245</v>
      </c>
      <c r="W208" s="273">
        <f>V208*K208</f>
        <v>0.65022999999999997</v>
      </c>
      <c r="X208" s="273">
        <v>4.7800000000000004E-3</v>
      </c>
      <c r="Y208" s="273">
        <f>X208*K208</f>
        <v>1.268612E-2</v>
      </c>
      <c r="Z208" s="273">
        <v>0</v>
      </c>
      <c r="AA208" s="274">
        <f>Z208*K208</f>
        <v>0</v>
      </c>
      <c r="AR208" s="150" t="s">
        <v>152</v>
      </c>
      <c r="AT208" s="150" t="s">
        <v>148</v>
      </c>
      <c r="AU208" s="150" t="s">
        <v>86</v>
      </c>
      <c r="AY208" s="150" t="s">
        <v>147</v>
      </c>
      <c r="BE208" s="275">
        <f>IF(U208="základní",N208,0)</f>
        <v>0</v>
      </c>
      <c r="BF208" s="275">
        <f>IF(U208="snížená",N208,0)</f>
        <v>0</v>
      </c>
      <c r="BG208" s="275">
        <f>IF(U208="zákl. přenesená",N208,0)</f>
        <v>0</v>
      </c>
      <c r="BH208" s="275">
        <f>IF(U208="sníž. přenesená",N208,0)</f>
        <v>0</v>
      </c>
      <c r="BI208" s="275">
        <f>IF(U208="nulová",N208,0)</f>
        <v>0</v>
      </c>
      <c r="BJ208" s="150" t="s">
        <v>33</v>
      </c>
      <c r="BK208" s="275">
        <f>ROUND(L208*K208,2)</f>
        <v>0</v>
      </c>
      <c r="BL208" s="150" t="s">
        <v>152</v>
      </c>
      <c r="BM208" s="150" t="s">
        <v>1706</v>
      </c>
    </row>
    <row r="209" spans="2:65" s="283" customFormat="1" ht="22.5" customHeight="1" x14ac:dyDescent="0.3">
      <c r="B209" s="276"/>
      <c r="C209" s="277"/>
      <c r="D209" s="277"/>
      <c r="E209" s="278" t="s">
        <v>3</v>
      </c>
      <c r="F209" s="279" t="s">
        <v>1688</v>
      </c>
      <c r="G209" s="280"/>
      <c r="H209" s="280"/>
      <c r="I209" s="280"/>
      <c r="J209" s="277"/>
      <c r="K209" s="281" t="s">
        <v>3</v>
      </c>
      <c r="L209" s="277"/>
      <c r="M209" s="277"/>
      <c r="N209" s="277"/>
      <c r="O209" s="277"/>
      <c r="P209" s="277"/>
      <c r="Q209" s="277"/>
      <c r="R209" s="282"/>
      <c r="T209" s="284"/>
      <c r="U209" s="277"/>
      <c r="V209" s="277"/>
      <c r="W209" s="277"/>
      <c r="X209" s="277"/>
      <c r="Y209" s="277"/>
      <c r="Z209" s="277"/>
      <c r="AA209" s="285"/>
      <c r="AT209" s="286" t="s">
        <v>155</v>
      </c>
      <c r="AU209" s="286" t="s">
        <v>86</v>
      </c>
      <c r="AV209" s="283" t="s">
        <v>33</v>
      </c>
      <c r="AW209" s="283" t="s">
        <v>32</v>
      </c>
      <c r="AX209" s="283" t="s">
        <v>77</v>
      </c>
      <c r="AY209" s="286" t="s">
        <v>147</v>
      </c>
    </row>
    <row r="210" spans="2:65" s="294" customFormat="1" ht="22.5" customHeight="1" x14ac:dyDescent="0.3">
      <c r="B210" s="287"/>
      <c r="C210" s="288"/>
      <c r="D210" s="288"/>
      <c r="E210" s="289" t="s">
        <v>3</v>
      </c>
      <c r="F210" s="290" t="s">
        <v>1638</v>
      </c>
      <c r="G210" s="291"/>
      <c r="H210" s="291"/>
      <c r="I210" s="291"/>
      <c r="J210" s="288"/>
      <c r="K210" s="292">
        <v>1.05</v>
      </c>
      <c r="L210" s="288"/>
      <c r="M210" s="288"/>
      <c r="N210" s="288"/>
      <c r="O210" s="288"/>
      <c r="P210" s="288"/>
      <c r="Q210" s="288"/>
      <c r="R210" s="293"/>
      <c r="T210" s="295"/>
      <c r="U210" s="288"/>
      <c r="V210" s="288"/>
      <c r="W210" s="288"/>
      <c r="X210" s="288"/>
      <c r="Y210" s="288"/>
      <c r="Z210" s="288"/>
      <c r="AA210" s="296"/>
      <c r="AT210" s="297" t="s">
        <v>155</v>
      </c>
      <c r="AU210" s="297" t="s">
        <v>86</v>
      </c>
      <c r="AV210" s="294" t="s">
        <v>86</v>
      </c>
      <c r="AW210" s="294" t="s">
        <v>32</v>
      </c>
      <c r="AX210" s="294" t="s">
        <v>77</v>
      </c>
      <c r="AY210" s="297" t="s">
        <v>147</v>
      </c>
    </row>
    <row r="211" spans="2:65" s="294" customFormat="1" ht="22.5" customHeight="1" x14ac:dyDescent="0.3">
      <c r="B211" s="287"/>
      <c r="C211" s="288"/>
      <c r="D211" s="288"/>
      <c r="E211" s="289" t="s">
        <v>3</v>
      </c>
      <c r="F211" s="290" t="s">
        <v>1689</v>
      </c>
      <c r="G211" s="291"/>
      <c r="H211" s="291"/>
      <c r="I211" s="291"/>
      <c r="J211" s="288"/>
      <c r="K211" s="292">
        <v>0.46</v>
      </c>
      <c r="L211" s="288"/>
      <c r="M211" s="288"/>
      <c r="N211" s="288"/>
      <c r="O211" s="288"/>
      <c r="P211" s="288"/>
      <c r="Q211" s="288"/>
      <c r="R211" s="293"/>
      <c r="T211" s="295"/>
      <c r="U211" s="288"/>
      <c r="V211" s="288"/>
      <c r="W211" s="288"/>
      <c r="X211" s="288"/>
      <c r="Y211" s="288"/>
      <c r="Z211" s="288"/>
      <c r="AA211" s="296"/>
      <c r="AT211" s="297" t="s">
        <v>155</v>
      </c>
      <c r="AU211" s="297" t="s">
        <v>86</v>
      </c>
      <c r="AV211" s="294" t="s">
        <v>86</v>
      </c>
      <c r="AW211" s="294" t="s">
        <v>32</v>
      </c>
      <c r="AX211" s="294" t="s">
        <v>77</v>
      </c>
      <c r="AY211" s="297" t="s">
        <v>147</v>
      </c>
    </row>
    <row r="212" spans="2:65" s="294" customFormat="1" ht="22.5" customHeight="1" x14ac:dyDescent="0.3">
      <c r="B212" s="287"/>
      <c r="C212" s="288"/>
      <c r="D212" s="288"/>
      <c r="E212" s="289" t="s">
        <v>3</v>
      </c>
      <c r="F212" s="290" t="s">
        <v>1707</v>
      </c>
      <c r="G212" s="291"/>
      <c r="H212" s="291"/>
      <c r="I212" s="291"/>
      <c r="J212" s="288"/>
      <c r="K212" s="292">
        <v>1.1439999999999999</v>
      </c>
      <c r="L212" s="288"/>
      <c r="M212" s="288"/>
      <c r="N212" s="288"/>
      <c r="O212" s="288"/>
      <c r="P212" s="288"/>
      <c r="Q212" s="288"/>
      <c r="R212" s="293"/>
      <c r="T212" s="295"/>
      <c r="U212" s="288"/>
      <c r="V212" s="288"/>
      <c r="W212" s="288"/>
      <c r="X212" s="288"/>
      <c r="Y212" s="288"/>
      <c r="Z212" s="288"/>
      <c r="AA212" s="296"/>
      <c r="AT212" s="297" t="s">
        <v>155</v>
      </c>
      <c r="AU212" s="297" t="s">
        <v>86</v>
      </c>
      <c r="AV212" s="294" t="s">
        <v>86</v>
      </c>
      <c r="AW212" s="294" t="s">
        <v>32</v>
      </c>
      <c r="AX212" s="294" t="s">
        <v>77</v>
      </c>
      <c r="AY212" s="297" t="s">
        <v>147</v>
      </c>
    </row>
    <row r="213" spans="2:65" s="305" customFormat="1" ht="22.5" customHeight="1" x14ac:dyDescent="0.3">
      <c r="B213" s="298"/>
      <c r="C213" s="299"/>
      <c r="D213" s="299"/>
      <c r="E213" s="300" t="s">
        <v>3</v>
      </c>
      <c r="F213" s="301" t="s">
        <v>157</v>
      </c>
      <c r="G213" s="302"/>
      <c r="H213" s="302"/>
      <c r="I213" s="302"/>
      <c r="J213" s="299"/>
      <c r="K213" s="303">
        <v>2.6539999999999999</v>
      </c>
      <c r="L213" s="299"/>
      <c r="M213" s="299"/>
      <c r="N213" s="299"/>
      <c r="O213" s="299"/>
      <c r="P213" s="299"/>
      <c r="Q213" s="299"/>
      <c r="R213" s="304"/>
      <c r="T213" s="306"/>
      <c r="U213" s="299"/>
      <c r="V213" s="299"/>
      <c r="W213" s="299"/>
      <c r="X213" s="299"/>
      <c r="Y213" s="299"/>
      <c r="Z213" s="299"/>
      <c r="AA213" s="307"/>
      <c r="AT213" s="308" t="s">
        <v>155</v>
      </c>
      <c r="AU213" s="308" t="s">
        <v>86</v>
      </c>
      <c r="AV213" s="305" t="s">
        <v>152</v>
      </c>
      <c r="AW213" s="305" t="s">
        <v>32</v>
      </c>
      <c r="AX213" s="305" t="s">
        <v>33</v>
      </c>
      <c r="AY213" s="308" t="s">
        <v>147</v>
      </c>
    </row>
    <row r="214" spans="2:65" s="162" customFormat="1" ht="31.5" customHeight="1" x14ac:dyDescent="0.3">
      <c r="B214" s="163"/>
      <c r="C214" s="264" t="s">
        <v>622</v>
      </c>
      <c r="D214" s="264" t="s">
        <v>148</v>
      </c>
      <c r="E214" s="265" t="s">
        <v>495</v>
      </c>
      <c r="F214" s="266" t="s">
        <v>496</v>
      </c>
      <c r="G214" s="267"/>
      <c r="H214" s="267"/>
      <c r="I214" s="267"/>
      <c r="J214" s="268" t="s">
        <v>271</v>
      </c>
      <c r="K214" s="269">
        <v>1.2</v>
      </c>
      <c r="L214" s="339"/>
      <c r="M214" s="340"/>
      <c r="N214" s="270">
        <f>ROUND(L214*K214,2)</f>
        <v>0</v>
      </c>
      <c r="O214" s="267"/>
      <c r="P214" s="267"/>
      <c r="Q214" s="267"/>
      <c r="R214" s="168"/>
      <c r="T214" s="271" t="s">
        <v>3</v>
      </c>
      <c r="U214" s="272" t="s">
        <v>42</v>
      </c>
      <c r="V214" s="273">
        <v>0.15</v>
      </c>
      <c r="W214" s="273">
        <f>V214*K214</f>
        <v>0.18</v>
      </c>
      <c r="X214" s="273">
        <v>2.0650000000000002E-2</v>
      </c>
      <c r="Y214" s="273">
        <f>X214*K214</f>
        <v>2.478E-2</v>
      </c>
      <c r="Z214" s="273">
        <v>0</v>
      </c>
      <c r="AA214" s="274">
        <f>Z214*K214</f>
        <v>0</v>
      </c>
      <c r="AR214" s="150" t="s">
        <v>152</v>
      </c>
      <c r="AT214" s="150" t="s">
        <v>148</v>
      </c>
      <c r="AU214" s="150" t="s">
        <v>86</v>
      </c>
      <c r="AY214" s="150" t="s">
        <v>147</v>
      </c>
      <c r="BE214" s="275">
        <f>IF(U214="základní",N214,0)</f>
        <v>0</v>
      </c>
      <c r="BF214" s="275">
        <f>IF(U214="snížená",N214,0)</f>
        <v>0</v>
      </c>
      <c r="BG214" s="275">
        <f>IF(U214="zákl. přenesená",N214,0)</f>
        <v>0</v>
      </c>
      <c r="BH214" s="275">
        <f>IF(U214="sníž. přenesená",N214,0)</f>
        <v>0</v>
      </c>
      <c r="BI214" s="275">
        <f>IF(U214="nulová",N214,0)</f>
        <v>0</v>
      </c>
      <c r="BJ214" s="150" t="s">
        <v>33</v>
      </c>
      <c r="BK214" s="275">
        <f>ROUND(L214*K214,2)</f>
        <v>0</v>
      </c>
      <c r="BL214" s="150" t="s">
        <v>152</v>
      </c>
      <c r="BM214" s="150" t="s">
        <v>1708</v>
      </c>
    </row>
    <row r="215" spans="2:65" s="283" customFormat="1" ht="22.5" customHeight="1" x14ac:dyDescent="0.3">
      <c r="B215" s="276"/>
      <c r="C215" s="277"/>
      <c r="D215" s="277"/>
      <c r="E215" s="278" t="s">
        <v>3</v>
      </c>
      <c r="F215" s="279" t="s">
        <v>1655</v>
      </c>
      <c r="G215" s="280"/>
      <c r="H215" s="280"/>
      <c r="I215" s="280"/>
      <c r="J215" s="277"/>
      <c r="K215" s="281" t="s">
        <v>3</v>
      </c>
      <c r="L215" s="277"/>
      <c r="M215" s="277"/>
      <c r="N215" s="277"/>
      <c r="O215" s="277"/>
      <c r="P215" s="277"/>
      <c r="Q215" s="277"/>
      <c r="R215" s="282"/>
      <c r="T215" s="284"/>
      <c r="U215" s="277"/>
      <c r="V215" s="277"/>
      <c r="W215" s="277"/>
      <c r="X215" s="277"/>
      <c r="Y215" s="277"/>
      <c r="Z215" s="277"/>
      <c r="AA215" s="285"/>
      <c r="AT215" s="286" t="s">
        <v>155</v>
      </c>
      <c r="AU215" s="286" t="s">
        <v>86</v>
      </c>
      <c r="AV215" s="283" t="s">
        <v>33</v>
      </c>
      <c r="AW215" s="283" t="s">
        <v>32</v>
      </c>
      <c r="AX215" s="283" t="s">
        <v>77</v>
      </c>
      <c r="AY215" s="286" t="s">
        <v>147</v>
      </c>
    </row>
    <row r="216" spans="2:65" s="294" customFormat="1" ht="22.5" customHeight="1" x14ac:dyDescent="0.3">
      <c r="B216" s="287"/>
      <c r="C216" s="288"/>
      <c r="D216" s="288"/>
      <c r="E216" s="289" t="s">
        <v>3</v>
      </c>
      <c r="F216" s="290" t="s">
        <v>1709</v>
      </c>
      <c r="G216" s="291"/>
      <c r="H216" s="291"/>
      <c r="I216" s="291"/>
      <c r="J216" s="288"/>
      <c r="K216" s="292">
        <v>1.2</v>
      </c>
      <c r="L216" s="288"/>
      <c r="M216" s="288"/>
      <c r="N216" s="288"/>
      <c r="O216" s="288"/>
      <c r="P216" s="288"/>
      <c r="Q216" s="288"/>
      <c r="R216" s="293"/>
      <c r="T216" s="295"/>
      <c r="U216" s="288"/>
      <c r="V216" s="288"/>
      <c r="W216" s="288"/>
      <c r="X216" s="288"/>
      <c r="Y216" s="288"/>
      <c r="Z216" s="288"/>
      <c r="AA216" s="296"/>
      <c r="AT216" s="297" t="s">
        <v>155</v>
      </c>
      <c r="AU216" s="297" t="s">
        <v>86</v>
      </c>
      <c r="AV216" s="294" t="s">
        <v>86</v>
      </c>
      <c r="AW216" s="294" t="s">
        <v>32</v>
      </c>
      <c r="AX216" s="294" t="s">
        <v>77</v>
      </c>
      <c r="AY216" s="297" t="s">
        <v>147</v>
      </c>
    </row>
    <row r="217" spans="2:65" s="305" customFormat="1" ht="22.5" customHeight="1" x14ac:dyDescent="0.3">
      <c r="B217" s="298"/>
      <c r="C217" s="299"/>
      <c r="D217" s="299"/>
      <c r="E217" s="300" t="s">
        <v>3</v>
      </c>
      <c r="F217" s="301" t="s">
        <v>157</v>
      </c>
      <c r="G217" s="302"/>
      <c r="H217" s="302"/>
      <c r="I217" s="302"/>
      <c r="J217" s="299"/>
      <c r="K217" s="303">
        <v>1.2</v>
      </c>
      <c r="L217" s="299"/>
      <c r="M217" s="299"/>
      <c r="N217" s="299"/>
      <c r="O217" s="299"/>
      <c r="P217" s="299"/>
      <c r="Q217" s="299"/>
      <c r="R217" s="304"/>
      <c r="T217" s="306"/>
      <c r="U217" s="299"/>
      <c r="V217" s="299"/>
      <c r="W217" s="299"/>
      <c r="X217" s="299"/>
      <c r="Y217" s="299"/>
      <c r="Z217" s="299"/>
      <c r="AA217" s="307"/>
      <c r="AT217" s="308" t="s">
        <v>155</v>
      </c>
      <c r="AU217" s="308" t="s">
        <v>86</v>
      </c>
      <c r="AV217" s="305" t="s">
        <v>152</v>
      </c>
      <c r="AW217" s="305" t="s">
        <v>32</v>
      </c>
      <c r="AX217" s="305" t="s">
        <v>33</v>
      </c>
      <c r="AY217" s="308" t="s">
        <v>147</v>
      </c>
    </row>
    <row r="218" spans="2:65" s="162" customFormat="1" ht="31.5" customHeight="1" x14ac:dyDescent="0.3">
      <c r="B218" s="163"/>
      <c r="C218" s="264" t="s">
        <v>693</v>
      </c>
      <c r="D218" s="264" t="s">
        <v>148</v>
      </c>
      <c r="E218" s="265" t="s">
        <v>500</v>
      </c>
      <c r="F218" s="266" t="s">
        <v>501</v>
      </c>
      <c r="G218" s="267"/>
      <c r="H218" s="267"/>
      <c r="I218" s="267"/>
      <c r="J218" s="268" t="s">
        <v>151</v>
      </c>
      <c r="K218" s="269">
        <v>1.92</v>
      </c>
      <c r="L218" s="339"/>
      <c r="M218" s="340"/>
      <c r="N218" s="270">
        <f>ROUND(L218*K218,2)</f>
        <v>0</v>
      </c>
      <c r="O218" s="267"/>
      <c r="P218" s="267"/>
      <c r="Q218" s="267"/>
      <c r="R218" s="168"/>
      <c r="T218" s="271" t="s">
        <v>3</v>
      </c>
      <c r="U218" s="272" t="s">
        <v>42</v>
      </c>
      <c r="V218" s="273">
        <v>0.06</v>
      </c>
      <c r="W218" s="273">
        <f>V218*K218</f>
        <v>0.1152</v>
      </c>
      <c r="X218" s="273">
        <v>1.2E-4</v>
      </c>
      <c r="Y218" s="273">
        <f>X218*K218</f>
        <v>2.3039999999999999E-4</v>
      </c>
      <c r="Z218" s="273">
        <v>0</v>
      </c>
      <c r="AA218" s="274">
        <f>Z218*K218</f>
        <v>0</v>
      </c>
      <c r="AR218" s="150" t="s">
        <v>152</v>
      </c>
      <c r="AT218" s="150" t="s">
        <v>148</v>
      </c>
      <c r="AU218" s="150" t="s">
        <v>86</v>
      </c>
      <c r="AY218" s="150" t="s">
        <v>147</v>
      </c>
      <c r="BE218" s="275">
        <f>IF(U218="základní",N218,0)</f>
        <v>0</v>
      </c>
      <c r="BF218" s="275">
        <f>IF(U218="snížená",N218,0)</f>
        <v>0</v>
      </c>
      <c r="BG218" s="275">
        <f>IF(U218="zákl. přenesená",N218,0)</f>
        <v>0</v>
      </c>
      <c r="BH218" s="275">
        <f>IF(U218="sníž. přenesená",N218,0)</f>
        <v>0</v>
      </c>
      <c r="BI218" s="275">
        <f>IF(U218="nulová",N218,0)</f>
        <v>0</v>
      </c>
      <c r="BJ218" s="150" t="s">
        <v>33</v>
      </c>
      <c r="BK218" s="275">
        <f>ROUND(L218*K218,2)</f>
        <v>0</v>
      </c>
      <c r="BL218" s="150" t="s">
        <v>152</v>
      </c>
      <c r="BM218" s="150" t="s">
        <v>1710</v>
      </c>
    </row>
    <row r="219" spans="2:65" s="283" customFormat="1" ht="22.5" customHeight="1" x14ac:dyDescent="0.3">
      <c r="B219" s="276"/>
      <c r="C219" s="277"/>
      <c r="D219" s="277"/>
      <c r="E219" s="278" t="s">
        <v>3</v>
      </c>
      <c r="F219" s="279" t="s">
        <v>1674</v>
      </c>
      <c r="G219" s="280"/>
      <c r="H219" s="280"/>
      <c r="I219" s="280"/>
      <c r="J219" s="277"/>
      <c r="K219" s="281" t="s">
        <v>3</v>
      </c>
      <c r="L219" s="277"/>
      <c r="M219" s="277"/>
      <c r="N219" s="277"/>
      <c r="O219" s="277"/>
      <c r="P219" s="277"/>
      <c r="Q219" s="277"/>
      <c r="R219" s="282"/>
      <c r="T219" s="284"/>
      <c r="U219" s="277"/>
      <c r="V219" s="277"/>
      <c r="W219" s="277"/>
      <c r="X219" s="277"/>
      <c r="Y219" s="277"/>
      <c r="Z219" s="277"/>
      <c r="AA219" s="285"/>
      <c r="AT219" s="286" t="s">
        <v>155</v>
      </c>
      <c r="AU219" s="286" t="s">
        <v>86</v>
      </c>
      <c r="AV219" s="283" t="s">
        <v>33</v>
      </c>
      <c r="AW219" s="283" t="s">
        <v>32</v>
      </c>
      <c r="AX219" s="283" t="s">
        <v>77</v>
      </c>
      <c r="AY219" s="286" t="s">
        <v>147</v>
      </c>
    </row>
    <row r="220" spans="2:65" s="294" customFormat="1" ht="22.5" customHeight="1" x14ac:dyDescent="0.3">
      <c r="B220" s="287"/>
      <c r="C220" s="288"/>
      <c r="D220" s="288"/>
      <c r="E220" s="289" t="s">
        <v>3</v>
      </c>
      <c r="F220" s="290" t="s">
        <v>1675</v>
      </c>
      <c r="G220" s="291"/>
      <c r="H220" s="291"/>
      <c r="I220" s="291"/>
      <c r="J220" s="288"/>
      <c r="K220" s="292">
        <v>1.92</v>
      </c>
      <c r="L220" s="288"/>
      <c r="M220" s="288"/>
      <c r="N220" s="288"/>
      <c r="O220" s="288"/>
      <c r="P220" s="288"/>
      <c r="Q220" s="288"/>
      <c r="R220" s="293"/>
      <c r="T220" s="295"/>
      <c r="U220" s="288"/>
      <c r="V220" s="288"/>
      <c r="W220" s="288"/>
      <c r="X220" s="288"/>
      <c r="Y220" s="288"/>
      <c r="Z220" s="288"/>
      <c r="AA220" s="296"/>
      <c r="AT220" s="297" t="s">
        <v>155</v>
      </c>
      <c r="AU220" s="297" t="s">
        <v>86</v>
      </c>
      <c r="AV220" s="294" t="s">
        <v>86</v>
      </c>
      <c r="AW220" s="294" t="s">
        <v>32</v>
      </c>
      <c r="AX220" s="294" t="s">
        <v>77</v>
      </c>
      <c r="AY220" s="297" t="s">
        <v>147</v>
      </c>
    </row>
    <row r="221" spans="2:65" s="305" customFormat="1" ht="22.5" customHeight="1" x14ac:dyDescent="0.3">
      <c r="B221" s="298"/>
      <c r="C221" s="299"/>
      <c r="D221" s="299"/>
      <c r="E221" s="300" t="s">
        <v>3</v>
      </c>
      <c r="F221" s="301" t="s">
        <v>157</v>
      </c>
      <c r="G221" s="302"/>
      <c r="H221" s="302"/>
      <c r="I221" s="302"/>
      <c r="J221" s="299"/>
      <c r="K221" s="303">
        <v>1.92</v>
      </c>
      <c r="L221" s="299"/>
      <c r="M221" s="299"/>
      <c r="N221" s="299"/>
      <c r="O221" s="299"/>
      <c r="P221" s="299"/>
      <c r="Q221" s="299"/>
      <c r="R221" s="304"/>
      <c r="T221" s="306"/>
      <c r="U221" s="299"/>
      <c r="V221" s="299"/>
      <c r="W221" s="299"/>
      <c r="X221" s="299"/>
      <c r="Y221" s="299"/>
      <c r="Z221" s="299"/>
      <c r="AA221" s="307"/>
      <c r="AT221" s="308" t="s">
        <v>155</v>
      </c>
      <c r="AU221" s="308" t="s">
        <v>86</v>
      </c>
      <c r="AV221" s="305" t="s">
        <v>152</v>
      </c>
      <c r="AW221" s="305" t="s">
        <v>32</v>
      </c>
      <c r="AX221" s="305" t="s">
        <v>33</v>
      </c>
      <c r="AY221" s="308" t="s">
        <v>147</v>
      </c>
    </row>
    <row r="222" spans="2:65" s="162" customFormat="1" ht="31.5" customHeight="1" x14ac:dyDescent="0.3">
      <c r="B222" s="163"/>
      <c r="C222" s="264" t="s">
        <v>712</v>
      </c>
      <c r="D222" s="264" t="s">
        <v>148</v>
      </c>
      <c r="E222" s="265" t="s">
        <v>1711</v>
      </c>
      <c r="F222" s="266" t="s">
        <v>1712</v>
      </c>
      <c r="G222" s="267"/>
      <c r="H222" s="267"/>
      <c r="I222" s="267"/>
      <c r="J222" s="268" t="s">
        <v>151</v>
      </c>
      <c r="K222" s="269">
        <v>0.6</v>
      </c>
      <c r="L222" s="339"/>
      <c r="M222" s="340"/>
      <c r="N222" s="270">
        <f>ROUND(L222*K222,2)</f>
        <v>0</v>
      </c>
      <c r="O222" s="267"/>
      <c r="P222" s="267"/>
      <c r="Q222" s="267"/>
      <c r="R222" s="168"/>
      <c r="T222" s="271" t="s">
        <v>3</v>
      </c>
      <c r="U222" s="272" t="s">
        <v>42</v>
      </c>
      <c r="V222" s="273">
        <v>0.63</v>
      </c>
      <c r="W222" s="273">
        <f>V222*K222</f>
        <v>0.378</v>
      </c>
      <c r="X222" s="273">
        <v>0.105</v>
      </c>
      <c r="Y222" s="273">
        <f>X222*K222</f>
        <v>6.3E-2</v>
      </c>
      <c r="Z222" s="273">
        <v>0</v>
      </c>
      <c r="AA222" s="274">
        <f>Z222*K222</f>
        <v>0</v>
      </c>
      <c r="AR222" s="150" t="s">
        <v>152</v>
      </c>
      <c r="AT222" s="150" t="s">
        <v>148</v>
      </c>
      <c r="AU222" s="150" t="s">
        <v>86</v>
      </c>
      <c r="AY222" s="150" t="s">
        <v>147</v>
      </c>
      <c r="BE222" s="275">
        <f>IF(U222="základní",N222,0)</f>
        <v>0</v>
      </c>
      <c r="BF222" s="275">
        <f>IF(U222="snížená",N222,0)</f>
        <v>0</v>
      </c>
      <c r="BG222" s="275">
        <f>IF(U222="zákl. přenesená",N222,0)</f>
        <v>0</v>
      </c>
      <c r="BH222" s="275">
        <f>IF(U222="sníž. přenesená",N222,0)</f>
        <v>0</v>
      </c>
      <c r="BI222" s="275">
        <f>IF(U222="nulová",N222,0)</f>
        <v>0</v>
      </c>
      <c r="BJ222" s="150" t="s">
        <v>33</v>
      </c>
      <c r="BK222" s="275">
        <f>ROUND(L222*K222,2)</f>
        <v>0</v>
      </c>
      <c r="BL222" s="150" t="s">
        <v>152</v>
      </c>
      <c r="BM222" s="150" t="s">
        <v>1713</v>
      </c>
    </row>
    <row r="223" spans="2:65" s="283" customFormat="1" ht="22.5" customHeight="1" x14ac:dyDescent="0.3">
      <c r="B223" s="276"/>
      <c r="C223" s="277"/>
      <c r="D223" s="277"/>
      <c r="E223" s="278" t="s">
        <v>3</v>
      </c>
      <c r="F223" s="279" t="s">
        <v>1714</v>
      </c>
      <c r="G223" s="280"/>
      <c r="H223" s="280"/>
      <c r="I223" s="280"/>
      <c r="J223" s="277"/>
      <c r="K223" s="281" t="s">
        <v>3</v>
      </c>
      <c r="L223" s="277"/>
      <c r="M223" s="277"/>
      <c r="N223" s="277"/>
      <c r="O223" s="277"/>
      <c r="P223" s="277"/>
      <c r="Q223" s="277"/>
      <c r="R223" s="282"/>
      <c r="T223" s="284"/>
      <c r="U223" s="277"/>
      <c r="V223" s="277"/>
      <c r="W223" s="277"/>
      <c r="X223" s="277"/>
      <c r="Y223" s="277"/>
      <c r="Z223" s="277"/>
      <c r="AA223" s="285"/>
      <c r="AT223" s="286" t="s">
        <v>155</v>
      </c>
      <c r="AU223" s="286" t="s">
        <v>86</v>
      </c>
      <c r="AV223" s="283" t="s">
        <v>33</v>
      </c>
      <c r="AW223" s="283" t="s">
        <v>32</v>
      </c>
      <c r="AX223" s="283" t="s">
        <v>77</v>
      </c>
      <c r="AY223" s="286" t="s">
        <v>147</v>
      </c>
    </row>
    <row r="224" spans="2:65" s="294" customFormat="1" ht="22.5" customHeight="1" x14ac:dyDescent="0.3">
      <c r="B224" s="287"/>
      <c r="C224" s="288"/>
      <c r="D224" s="288"/>
      <c r="E224" s="289" t="s">
        <v>3</v>
      </c>
      <c r="F224" s="290" t="s">
        <v>1715</v>
      </c>
      <c r="G224" s="291"/>
      <c r="H224" s="291"/>
      <c r="I224" s="291"/>
      <c r="J224" s="288"/>
      <c r="K224" s="292">
        <v>0.42</v>
      </c>
      <c r="L224" s="288"/>
      <c r="M224" s="288"/>
      <c r="N224" s="288"/>
      <c r="O224" s="288"/>
      <c r="P224" s="288"/>
      <c r="Q224" s="288"/>
      <c r="R224" s="293"/>
      <c r="T224" s="295"/>
      <c r="U224" s="288"/>
      <c r="V224" s="288"/>
      <c r="W224" s="288"/>
      <c r="X224" s="288"/>
      <c r="Y224" s="288"/>
      <c r="Z224" s="288"/>
      <c r="AA224" s="296"/>
      <c r="AT224" s="297" t="s">
        <v>155</v>
      </c>
      <c r="AU224" s="297" t="s">
        <v>86</v>
      </c>
      <c r="AV224" s="294" t="s">
        <v>86</v>
      </c>
      <c r="AW224" s="294" t="s">
        <v>32</v>
      </c>
      <c r="AX224" s="294" t="s">
        <v>77</v>
      </c>
      <c r="AY224" s="297" t="s">
        <v>147</v>
      </c>
    </row>
    <row r="225" spans="2:65" s="294" customFormat="1" ht="22.5" customHeight="1" x14ac:dyDescent="0.3">
      <c r="B225" s="287"/>
      <c r="C225" s="288"/>
      <c r="D225" s="288"/>
      <c r="E225" s="289" t="s">
        <v>3</v>
      </c>
      <c r="F225" s="290" t="s">
        <v>1716</v>
      </c>
      <c r="G225" s="291"/>
      <c r="H225" s="291"/>
      <c r="I225" s="291"/>
      <c r="J225" s="288"/>
      <c r="K225" s="292">
        <v>0.18</v>
      </c>
      <c r="L225" s="288"/>
      <c r="M225" s="288"/>
      <c r="N225" s="288"/>
      <c r="O225" s="288"/>
      <c r="P225" s="288"/>
      <c r="Q225" s="288"/>
      <c r="R225" s="293"/>
      <c r="T225" s="295"/>
      <c r="U225" s="288"/>
      <c r="V225" s="288"/>
      <c r="W225" s="288"/>
      <c r="X225" s="288"/>
      <c r="Y225" s="288"/>
      <c r="Z225" s="288"/>
      <c r="AA225" s="296"/>
      <c r="AT225" s="297" t="s">
        <v>155</v>
      </c>
      <c r="AU225" s="297" t="s">
        <v>86</v>
      </c>
      <c r="AV225" s="294" t="s">
        <v>86</v>
      </c>
      <c r="AW225" s="294" t="s">
        <v>32</v>
      </c>
      <c r="AX225" s="294" t="s">
        <v>77</v>
      </c>
      <c r="AY225" s="297" t="s">
        <v>147</v>
      </c>
    </row>
    <row r="226" spans="2:65" s="305" customFormat="1" ht="22.5" customHeight="1" x14ac:dyDescent="0.3">
      <c r="B226" s="298"/>
      <c r="C226" s="299"/>
      <c r="D226" s="299"/>
      <c r="E226" s="300" t="s">
        <v>3</v>
      </c>
      <c r="F226" s="301" t="s">
        <v>157</v>
      </c>
      <c r="G226" s="302"/>
      <c r="H226" s="302"/>
      <c r="I226" s="302"/>
      <c r="J226" s="299"/>
      <c r="K226" s="303">
        <v>0.6</v>
      </c>
      <c r="L226" s="299"/>
      <c r="M226" s="299"/>
      <c r="N226" s="299"/>
      <c r="O226" s="299"/>
      <c r="P226" s="299"/>
      <c r="Q226" s="299"/>
      <c r="R226" s="304"/>
      <c r="T226" s="306"/>
      <c r="U226" s="299"/>
      <c r="V226" s="299"/>
      <c r="W226" s="299"/>
      <c r="X226" s="299"/>
      <c r="Y226" s="299"/>
      <c r="Z226" s="299"/>
      <c r="AA226" s="307"/>
      <c r="AT226" s="308" t="s">
        <v>155</v>
      </c>
      <c r="AU226" s="308" t="s">
        <v>86</v>
      </c>
      <c r="AV226" s="305" t="s">
        <v>152</v>
      </c>
      <c r="AW226" s="305" t="s">
        <v>32</v>
      </c>
      <c r="AX226" s="305" t="s">
        <v>33</v>
      </c>
      <c r="AY226" s="308" t="s">
        <v>147</v>
      </c>
    </row>
    <row r="227" spans="2:65" s="162" customFormat="1" ht="31.5" customHeight="1" x14ac:dyDescent="0.3">
      <c r="B227" s="163"/>
      <c r="C227" s="264" t="s">
        <v>717</v>
      </c>
      <c r="D227" s="264" t="s">
        <v>148</v>
      </c>
      <c r="E227" s="265" t="s">
        <v>1717</v>
      </c>
      <c r="F227" s="266" t="s">
        <v>1718</v>
      </c>
      <c r="G227" s="267"/>
      <c r="H227" s="267"/>
      <c r="I227" s="267"/>
      <c r="J227" s="268" t="s">
        <v>151</v>
      </c>
      <c r="K227" s="269">
        <v>0.6</v>
      </c>
      <c r="L227" s="339"/>
      <c r="M227" s="340"/>
      <c r="N227" s="270">
        <f>ROUND(L227*K227,2)</f>
        <v>0</v>
      </c>
      <c r="O227" s="267"/>
      <c r="P227" s="267"/>
      <c r="Q227" s="267"/>
      <c r="R227" s="168"/>
      <c r="T227" s="271" t="s">
        <v>3</v>
      </c>
      <c r="U227" s="272" t="s">
        <v>42</v>
      </c>
      <c r="V227" s="273">
        <v>5.8000000000000003E-2</v>
      </c>
      <c r="W227" s="273">
        <f>V227*K227</f>
        <v>3.4799999999999998E-2</v>
      </c>
      <c r="X227" s="273">
        <v>0</v>
      </c>
      <c r="Y227" s="273">
        <f>X227*K227</f>
        <v>0</v>
      </c>
      <c r="Z227" s="273">
        <v>0</v>
      </c>
      <c r="AA227" s="274">
        <f>Z227*K227</f>
        <v>0</v>
      </c>
      <c r="AR227" s="150" t="s">
        <v>152</v>
      </c>
      <c r="AT227" s="150" t="s">
        <v>148</v>
      </c>
      <c r="AU227" s="150" t="s">
        <v>86</v>
      </c>
      <c r="AY227" s="150" t="s">
        <v>147</v>
      </c>
      <c r="BE227" s="275">
        <f>IF(U227="základní",N227,0)</f>
        <v>0</v>
      </c>
      <c r="BF227" s="275">
        <f>IF(U227="snížená",N227,0)</f>
        <v>0</v>
      </c>
      <c r="BG227" s="275">
        <f>IF(U227="zákl. přenesená",N227,0)</f>
        <v>0</v>
      </c>
      <c r="BH227" s="275">
        <f>IF(U227="sníž. přenesená",N227,0)</f>
        <v>0</v>
      </c>
      <c r="BI227" s="275">
        <f>IF(U227="nulová",N227,0)</f>
        <v>0</v>
      </c>
      <c r="BJ227" s="150" t="s">
        <v>33</v>
      </c>
      <c r="BK227" s="275">
        <f>ROUND(L227*K227,2)</f>
        <v>0</v>
      </c>
      <c r="BL227" s="150" t="s">
        <v>152</v>
      </c>
      <c r="BM227" s="150" t="s">
        <v>1719</v>
      </c>
    </row>
    <row r="228" spans="2:65" s="254" customFormat="1" ht="29.85" customHeight="1" x14ac:dyDescent="0.3">
      <c r="B228" s="249"/>
      <c r="C228" s="250"/>
      <c r="D228" s="261" t="s">
        <v>118</v>
      </c>
      <c r="E228" s="261"/>
      <c r="F228" s="261"/>
      <c r="G228" s="261"/>
      <c r="H228" s="261"/>
      <c r="I228" s="261"/>
      <c r="J228" s="261"/>
      <c r="K228" s="261"/>
      <c r="L228" s="261"/>
      <c r="M228" s="261"/>
      <c r="N228" s="332">
        <f>BK228</f>
        <v>0</v>
      </c>
      <c r="O228" s="333"/>
      <c r="P228" s="333"/>
      <c r="Q228" s="333"/>
      <c r="R228" s="253"/>
      <c r="T228" s="255"/>
      <c r="U228" s="250"/>
      <c r="V228" s="250"/>
      <c r="W228" s="256">
        <f>SUM(W229:W311)</f>
        <v>94.437802999999988</v>
      </c>
      <c r="X228" s="250"/>
      <c r="Y228" s="256">
        <f>SUM(Y229:Y311)</f>
        <v>5.2500000000000002E-5</v>
      </c>
      <c r="Z228" s="250"/>
      <c r="AA228" s="257">
        <f>SUM(AA229:AA311)</f>
        <v>18.168547</v>
      </c>
      <c r="AR228" s="258" t="s">
        <v>33</v>
      </c>
      <c r="AT228" s="259" t="s">
        <v>76</v>
      </c>
      <c r="AU228" s="259" t="s">
        <v>33</v>
      </c>
      <c r="AY228" s="258" t="s">
        <v>147</v>
      </c>
      <c r="BK228" s="260">
        <f>SUM(BK229:BK311)</f>
        <v>0</v>
      </c>
    </row>
    <row r="229" spans="2:65" s="162" customFormat="1" ht="31.5" customHeight="1" x14ac:dyDescent="0.3">
      <c r="B229" s="163"/>
      <c r="C229" s="264" t="s">
        <v>33</v>
      </c>
      <c r="D229" s="264" t="s">
        <v>148</v>
      </c>
      <c r="E229" s="265" t="s">
        <v>1720</v>
      </c>
      <c r="F229" s="266" t="s">
        <v>1721</v>
      </c>
      <c r="G229" s="267"/>
      <c r="H229" s="267"/>
      <c r="I229" s="267"/>
      <c r="J229" s="268" t="s">
        <v>168</v>
      </c>
      <c r="K229" s="269">
        <v>69.653999999999996</v>
      </c>
      <c r="L229" s="339"/>
      <c r="M229" s="340"/>
      <c r="N229" s="270">
        <f>ROUND(L229*K229,2)</f>
        <v>0</v>
      </c>
      <c r="O229" s="267"/>
      <c r="P229" s="267"/>
      <c r="Q229" s="267"/>
      <c r="R229" s="168"/>
      <c r="T229" s="271" t="s">
        <v>3</v>
      </c>
      <c r="U229" s="272" t="s">
        <v>42</v>
      </c>
      <c r="V229" s="273">
        <v>0.104</v>
      </c>
      <c r="W229" s="273">
        <f>V229*K229</f>
        <v>7.2440159999999993</v>
      </c>
      <c r="X229" s="273">
        <v>0</v>
      </c>
      <c r="Y229" s="273">
        <f>X229*K229</f>
        <v>0</v>
      </c>
      <c r="Z229" s="273">
        <v>0</v>
      </c>
      <c r="AA229" s="274">
        <f>Z229*K229</f>
        <v>0</v>
      </c>
      <c r="AR229" s="150" t="s">
        <v>152</v>
      </c>
      <c r="AT229" s="150" t="s">
        <v>148</v>
      </c>
      <c r="AU229" s="150" t="s">
        <v>86</v>
      </c>
      <c r="AY229" s="150" t="s">
        <v>147</v>
      </c>
      <c r="BE229" s="275">
        <f>IF(U229="základní",N229,0)</f>
        <v>0</v>
      </c>
      <c r="BF229" s="275">
        <f>IF(U229="snížená",N229,0)</f>
        <v>0</v>
      </c>
      <c r="BG229" s="275">
        <f>IF(U229="zákl. přenesená",N229,0)</f>
        <v>0</v>
      </c>
      <c r="BH229" s="275">
        <f>IF(U229="sníž. přenesená",N229,0)</f>
        <v>0</v>
      </c>
      <c r="BI229" s="275">
        <f>IF(U229="nulová",N229,0)</f>
        <v>0</v>
      </c>
      <c r="BJ229" s="150" t="s">
        <v>33</v>
      </c>
      <c r="BK229" s="275">
        <f>ROUND(L229*K229,2)</f>
        <v>0</v>
      </c>
      <c r="BL229" s="150" t="s">
        <v>152</v>
      </c>
      <c r="BM229" s="150" t="s">
        <v>1722</v>
      </c>
    </row>
    <row r="230" spans="2:65" s="283" customFormat="1" ht="44.25" customHeight="1" x14ac:dyDescent="0.3">
      <c r="B230" s="276"/>
      <c r="C230" s="277"/>
      <c r="D230" s="277"/>
      <c r="E230" s="278" t="s">
        <v>3</v>
      </c>
      <c r="F230" s="279" t="s">
        <v>1723</v>
      </c>
      <c r="G230" s="280"/>
      <c r="H230" s="280"/>
      <c r="I230" s="280"/>
      <c r="J230" s="277"/>
      <c r="K230" s="281" t="s">
        <v>3</v>
      </c>
      <c r="L230" s="277"/>
      <c r="M230" s="277"/>
      <c r="N230" s="277"/>
      <c r="O230" s="277"/>
      <c r="P230" s="277"/>
      <c r="Q230" s="277"/>
      <c r="R230" s="282"/>
      <c r="T230" s="284"/>
      <c r="U230" s="277"/>
      <c r="V230" s="277"/>
      <c r="W230" s="277"/>
      <c r="X230" s="277"/>
      <c r="Y230" s="277"/>
      <c r="Z230" s="277"/>
      <c r="AA230" s="285"/>
      <c r="AT230" s="286" t="s">
        <v>155</v>
      </c>
      <c r="AU230" s="286" t="s">
        <v>86</v>
      </c>
      <c r="AV230" s="283" t="s">
        <v>33</v>
      </c>
      <c r="AW230" s="283" t="s">
        <v>32</v>
      </c>
      <c r="AX230" s="283" t="s">
        <v>77</v>
      </c>
      <c r="AY230" s="286" t="s">
        <v>147</v>
      </c>
    </row>
    <row r="231" spans="2:65" s="294" customFormat="1" ht="22.5" customHeight="1" x14ac:dyDescent="0.3">
      <c r="B231" s="287"/>
      <c r="C231" s="288"/>
      <c r="D231" s="288"/>
      <c r="E231" s="289" t="s">
        <v>3</v>
      </c>
      <c r="F231" s="290" t="s">
        <v>1724</v>
      </c>
      <c r="G231" s="291"/>
      <c r="H231" s="291"/>
      <c r="I231" s="291"/>
      <c r="J231" s="288"/>
      <c r="K231" s="292">
        <v>69.653999999999996</v>
      </c>
      <c r="L231" s="288"/>
      <c r="M231" s="288"/>
      <c r="N231" s="288"/>
      <c r="O231" s="288"/>
      <c r="P231" s="288"/>
      <c r="Q231" s="288"/>
      <c r="R231" s="293"/>
      <c r="T231" s="295"/>
      <c r="U231" s="288"/>
      <c r="V231" s="288"/>
      <c r="W231" s="288"/>
      <c r="X231" s="288"/>
      <c r="Y231" s="288"/>
      <c r="Z231" s="288"/>
      <c r="AA231" s="296"/>
      <c r="AT231" s="297" t="s">
        <v>155</v>
      </c>
      <c r="AU231" s="297" t="s">
        <v>86</v>
      </c>
      <c r="AV231" s="294" t="s">
        <v>86</v>
      </c>
      <c r="AW231" s="294" t="s">
        <v>32</v>
      </c>
      <c r="AX231" s="294" t="s">
        <v>77</v>
      </c>
      <c r="AY231" s="297" t="s">
        <v>147</v>
      </c>
    </row>
    <row r="232" spans="2:65" s="305" customFormat="1" ht="22.5" customHeight="1" x14ac:dyDescent="0.3">
      <c r="B232" s="298"/>
      <c r="C232" s="299"/>
      <c r="D232" s="299"/>
      <c r="E232" s="300" t="s">
        <v>3</v>
      </c>
      <c r="F232" s="301" t="s">
        <v>157</v>
      </c>
      <c r="G232" s="302"/>
      <c r="H232" s="302"/>
      <c r="I232" s="302"/>
      <c r="J232" s="299"/>
      <c r="K232" s="303">
        <v>69.653999999999996</v>
      </c>
      <c r="L232" s="299"/>
      <c r="M232" s="299"/>
      <c r="N232" s="299"/>
      <c r="O232" s="299"/>
      <c r="P232" s="299"/>
      <c r="Q232" s="299"/>
      <c r="R232" s="304"/>
      <c r="T232" s="306"/>
      <c r="U232" s="299"/>
      <c r="V232" s="299"/>
      <c r="W232" s="299"/>
      <c r="X232" s="299"/>
      <c r="Y232" s="299"/>
      <c r="Z232" s="299"/>
      <c r="AA232" s="307"/>
      <c r="AT232" s="308" t="s">
        <v>155</v>
      </c>
      <c r="AU232" s="308" t="s">
        <v>86</v>
      </c>
      <c r="AV232" s="305" t="s">
        <v>152</v>
      </c>
      <c r="AW232" s="305" t="s">
        <v>32</v>
      </c>
      <c r="AX232" s="305" t="s">
        <v>33</v>
      </c>
      <c r="AY232" s="308" t="s">
        <v>147</v>
      </c>
    </row>
    <row r="233" spans="2:65" s="162" customFormat="1" ht="44.25" customHeight="1" x14ac:dyDescent="0.3">
      <c r="B233" s="163"/>
      <c r="C233" s="264" t="s">
        <v>86</v>
      </c>
      <c r="D233" s="264" t="s">
        <v>148</v>
      </c>
      <c r="E233" s="265" t="s">
        <v>1725</v>
      </c>
      <c r="F233" s="266" t="s">
        <v>1726</v>
      </c>
      <c r="G233" s="267"/>
      <c r="H233" s="267"/>
      <c r="I233" s="267"/>
      <c r="J233" s="268" t="s">
        <v>168</v>
      </c>
      <c r="K233" s="269">
        <v>975.15599999999995</v>
      </c>
      <c r="L233" s="339"/>
      <c r="M233" s="340"/>
      <c r="N233" s="270">
        <f t="shared" ref="N233:N238" si="0">ROUND(L233*K233,2)</f>
        <v>0</v>
      </c>
      <c r="O233" s="267"/>
      <c r="P233" s="267"/>
      <c r="Q233" s="267"/>
      <c r="R233" s="168"/>
      <c r="T233" s="271" t="s">
        <v>3</v>
      </c>
      <c r="U233" s="272" t="s">
        <v>42</v>
      </c>
      <c r="V233" s="273">
        <v>0</v>
      </c>
      <c r="W233" s="273">
        <f t="shared" ref="W233:W238" si="1">V233*K233</f>
        <v>0</v>
      </c>
      <c r="X233" s="273">
        <v>0</v>
      </c>
      <c r="Y233" s="273">
        <f t="shared" ref="Y233:Y238" si="2">X233*K233</f>
        <v>0</v>
      </c>
      <c r="Z233" s="273">
        <v>0</v>
      </c>
      <c r="AA233" s="274">
        <f t="shared" ref="AA233:AA238" si="3">Z233*K233</f>
        <v>0</v>
      </c>
      <c r="AR233" s="150" t="s">
        <v>152</v>
      </c>
      <c r="AT233" s="150" t="s">
        <v>148</v>
      </c>
      <c r="AU233" s="150" t="s">
        <v>86</v>
      </c>
      <c r="AY233" s="150" t="s">
        <v>147</v>
      </c>
      <c r="BE233" s="275">
        <f t="shared" ref="BE233:BE238" si="4">IF(U233="základní",N233,0)</f>
        <v>0</v>
      </c>
      <c r="BF233" s="275">
        <f t="shared" ref="BF233:BF238" si="5">IF(U233="snížená",N233,0)</f>
        <v>0</v>
      </c>
      <c r="BG233" s="275">
        <f t="shared" ref="BG233:BG238" si="6">IF(U233="zákl. přenesená",N233,0)</f>
        <v>0</v>
      </c>
      <c r="BH233" s="275">
        <f t="shared" ref="BH233:BH238" si="7">IF(U233="sníž. přenesená",N233,0)</f>
        <v>0</v>
      </c>
      <c r="BI233" s="275">
        <f t="shared" ref="BI233:BI238" si="8">IF(U233="nulová",N233,0)</f>
        <v>0</v>
      </c>
      <c r="BJ233" s="150" t="s">
        <v>33</v>
      </c>
      <c r="BK233" s="275">
        <f t="shared" ref="BK233:BK238" si="9">ROUND(L233*K233,2)</f>
        <v>0</v>
      </c>
      <c r="BL233" s="150" t="s">
        <v>152</v>
      </c>
      <c r="BM233" s="150" t="s">
        <v>1727</v>
      </c>
    </row>
    <row r="234" spans="2:65" s="162" customFormat="1" ht="44.25" customHeight="1" x14ac:dyDescent="0.3">
      <c r="B234" s="163"/>
      <c r="C234" s="264" t="s">
        <v>164</v>
      </c>
      <c r="D234" s="264" t="s">
        <v>148</v>
      </c>
      <c r="E234" s="265" t="s">
        <v>1728</v>
      </c>
      <c r="F234" s="266" t="s">
        <v>1729</v>
      </c>
      <c r="G234" s="267"/>
      <c r="H234" s="267"/>
      <c r="I234" s="267"/>
      <c r="J234" s="268" t="s">
        <v>168</v>
      </c>
      <c r="K234" s="269">
        <v>69.653999999999996</v>
      </c>
      <c r="L234" s="339"/>
      <c r="M234" s="340"/>
      <c r="N234" s="270">
        <f t="shared" si="0"/>
        <v>0</v>
      </c>
      <c r="O234" s="267"/>
      <c r="P234" s="267"/>
      <c r="Q234" s="267"/>
      <c r="R234" s="168"/>
      <c r="T234" s="271" t="s">
        <v>3</v>
      </c>
      <c r="U234" s="272" t="s">
        <v>42</v>
      </c>
      <c r="V234" s="273">
        <v>8.7999999999999995E-2</v>
      </c>
      <c r="W234" s="273">
        <f t="shared" si="1"/>
        <v>6.1295519999999994</v>
      </c>
      <c r="X234" s="273">
        <v>0</v>
      </c>
      <c r="Y234" s="273">
        <f t="shared" si="2"/>
        <v>0</v>
      </c>
      <c r="Z234" s="273">
        <v>0</v>
      </c>
      <c r="AA234" s="274">
        <f t="shared" si="3"/>
        <v>0</v>
      </c>
      <c r="AR234" s="150" t="s">
        <v>152</v>
      </c>
      <c r="AT234" s="150" t="s">
        <v>148</v>
      </c>
      <c r="AU234" s="150" t="s">
        <v>86</v>
      </c>
      <c r="AY234" s="150" t="s">
        <v>147</v>
      </c>
      <c r="BE234" s="275">
        <f t="shared" si="4"/>
        <v>0</v>
      </c>
      <c r="BF234" s="275">
        <f t="shared" si="5"/>
        <v>0</v>
      </c>
      <c r="BG234" s="275">
        <f t="shared" si="6"/>
        <v>0</v>
      </c>
      <c r="BH234" s="275">
        <f t="shared" si="7"/>
        <v>0</v>
      </c>
      <c r="BI234" s="275">
        <f t="shared" si="8"/>
        <v>0</v>
      </c>
      <c r="BJ234" s="150" t="s">
        <v>33</v>
      </c>
      <c r="BK234" s="275">
        <f t="shared" si="9"/>
        <v>0</v>
      </c>
      <c r="BL234" s="150" t="s">
        <v>152</v>
      </c>
      <c r="BM234" s="150" t="s">
        <v>1730</v>
      </c>
    </row>
    <row r="235" spans="2:65" s="162" customFormat="1" ht="31.5" customHeight="1" x14ac:dyDescent="0.3">
      <c r="B235" s="163"/>
      <c r="C235" s="264" t="s">
        <v>723</v>
      </c>
      <c r="D235" s="264" t="s">
        <v>148</v>
      </c>
      <c r="E235" s="265" t="s">
        <v>1731</v>
      </c>
      <c r="F235" s="266" t="s">
        <v>1732</v>
      </c>
      <c r="G235" s="267"/>
      <c r="H235" s="267"/>
      <c r="I235" s="267"/>
      <c r="J235" s="268" t="s">
        <v>1733</v>
      </c>
      <c r="K235" s="269">
        <v>1</v>
      </c>
      <c r="L235" s="339"/>
      <c r="M235" s="340"/>
      <c r="N235" s="270">
        <f t="shared" si="0"/>
        <v>0</v>
      </c>
      <c r="O235" s="267"/>
      <c r="P235" s="267"/>
      <c r="Q235" s="267"/>
      <c r="R235" s="168"/>
      <c r="T235" s="271" t="s">
        <v>3</v>
      </c>
      <c r="U235" s="272" t="s">
        <v>42</v>
      </c>
      <c r="V235" s="273">
        <v>0.48</v>
      </c>
      <c r="W235" s="273">
        <f t="shared" si="1"/>
        <v>0.48</v>
      </c>
      <c r="X235" s="273">
        <v>0</v>
      </c>
      <c r="Y235" s="273">
        <f t="shared" si="2"/>
        <v>0</v>
      </c>
      <c r="Z235" s="273">
        <v>0</v>
      </c>
      <c r="AA235" s="274">
        <f t="shared" si="3"/>
        <v>0</v>
      </c>
      <c r="AR235" s="150" t="s">
        <v>152</v>
      </c>
      <c r="AT235" s="150" t="s">
        <v>148</v>
      </c>
      <c r="AU235" s="150" t="s">
        <v>86</v>
      </c>
      <c r="AY235" s="150" t="s">
        <v>147</v>
      </c>
      <c r="BE235" s="275">
        <f t="shared" si="4"/>
        <v>0</v>
      </c>
      <c r="BF235" s="275">
        <f t="shared" si="5"/>
        <v>0</v>
      </c>
      <c r="BG235" s="275">
        <f t="shared" si="6"/>
        <v>0</v>
      </c>
      <c r="BH235" s="275">
        <f t="shared" si="7"/>
        <v>0</v>
      </c>
      <c r="BI235" s="275">
        <f t="shared" si="8"/>
        <v>0</v>
      </c>
      <c r="BJ235" s="150" t="s">
        <v>33</v>
      </c>
      <c r="BK235" s="275">
        <f t="shared" si="9"/>
        <v>0</v>
      </c>
      <c r="BL235" s="150" t="s">
        <v>152</v>
      </c>
      <c r="BM235" s="150" t="s">
        <v>1734</v>
      </c>
    </row>
    <row r="236" spans="2:65" s="162" customFormat="1" ht="31.5" customHeight="1" x14ac:dyDescent="0.3">
      <c r="B236" s="163"/>
      <c r="C236" s="264" t="s">
        <v>728</v>
      </c>
      <c r="D236" s="264" t="s">
        <v>148</v>
      </c>
      <c r="E236" s="265" t="s">
        <v>1735</v>
      </c>
      <c r="F236" s="266" t="s">
        <v>1736</v>
      </c>
      <c r="G236" s="267"/>
      <c r="H236" s="267"/>
      <c r="I236" s="267"/>
      <c r="J236" s="268" t="s">
        <v>1733</v>
      </c>
      <c r="K236" s="269">
        <v>5</v>
      </c>
      <c r="L236" s="339"/>
      <c r="M236" s="340"/>
      <c r="N236" s="270">
        <f t="shared" si="0"/>
        <v>0</v>
      </c>
      <c r="O236" s="267"/>
      <c r="P236" s="267"/>
      <c r="Q236" s="267"/>
      <c r="R236" s="168"/>
      <c r="T236" s="271" t="s">
        <v>3</v>
      </c>
      <c r="U236" s="272" t="s">
        <v>42</v>
      </c>
      <c r="V236" s="273">
        <v>0</v>
      </c>
      <c r="W236" s="273">
        <f t="shared" si="1"/>
        <v>0</v>
      </c>
      <c r="X236" s="273">
        <v>0</v>
      </c>
      <c r="Y236" s="273">
        <f t="shared" si="2"/>
        <v>0</v>
      </c>
      <c r="Z236" s="273">
        <v>0</v>
      </c>
      <c r="AA236" s="274">
        <f t="shared" si="3"/>
        <v>0</v>
      </c>
      <c r="AR236" s="150" t="s">
        <v>152</v>
      </c>
      <c r="AT236" s="150" t="s">
        <v>148</v>
      </c>
      <c r="AU236" s="150" t="s">
        <v>86</v>
      </c>
      <c r="AY236" s="150" t="s">
        <v>147</v>
      </c>
      <c r="BE236" s="275">
        <f t="shared" si="4"/>
        <v>0</v>
      </c>
      <c r="BF236" s="275">
        <f t="shared" si="5"/>
        <v>0</v>
      </c>
      <c r="BG236" s="275">
        <f t="shared" si="6"/>
        <v>0</v>
      </c>
      <c r="BH236" s="275">
        <f t="shared" si="7"/>
        <v>0</v>
      </c>
      <c r="BI236" s="275">
        <f t="shared" si="8"/>
        <v>0</v>
      </c>
      <c r="BJ236" s="150" t="s">
        <v>33</v>
      </c>
      <c r="BK236" s="275">
        <f t="shared" si="9"/>
        <v>0</v>
      </c>
      <c r="BL236" s="150" t="s">
        <v>152</v>
      </c>
      <c r="BM236" s="150" t="s">
        <v>1737</v>
      </c>
    </row>
    <row r="237" spans="2:65" s="162" customFormat="1" ht="31.5" customHeight="1" x14ac:dyDescent="0.3">
      <c r="B237" s="163"/>
      <c r="C237" s="264" t="s">
        <v>733</v>
      </c>
      <c r="D237" s="264" t="s">
        <v>148</v>
      </c>
      <c r="E237" s="265" t="s">
        <v>1738</v>
      </c>
      <c r="F237" s="266" t="s">
        <v>1739</v>
      </c>
      <c r="G237" s="267"/>
      <c r="H237" s="267"/>
      <c r="I237" s="267"/>
      <c r="J237" s="268" t="s">
        <v>1733</v>
      </c>
      <c r="K237" s="269">
        <v>1</v>
      </c>
      <c r="L237" s="339"/>
      <c r="M237" s="340"/>
      <c r="N237" s="270">
        <f t="shared" si="0"/>
        <v>0</v>
      </c>
      <c r="O237" s="267"/>
      <c r="P237" s="267"/>
      <c r="Q237" s="267"/>
      <c r="R237" s="168"/>
      <c r="T237" s="271" t="s">
        <v>3</v>
      </c>
      <c r="U237" s="272" t="s">
        <v>42</v>
      </c>
      <c r="V237" s="273">
        <v>0.32400000000000001</v>
      </c>
      <c r="W237" s="273">
        <f t="shared" si="1"/>
        <v>0.32400000000000001</v>
      </c>
      <c r="X237" s="273">
        <v>0</v>
      </c>
      <c r="Y237" s="273">
        <f t="shared" si="2"/>
        <v>0</v>
      </c>
      <c r="Z237" s="273">
        <v>0</v>
      </c>
      <c r="AA237" s="274">
        <f t="shared" si="3"/>
        <v>0</v>
      </c>
      <c r="AR237" s="150" t="s">
        <v>152</v>
      </c>
      <c r="AT237" s="150" t="s">
        <v>148</v>
      </c>
      <c r="AU237" s="150" t="s">
        <v>86</v>
      </c>
      <c r="AY237" s="150" t="s">
        <v>147</v>
      </c>
      <c r="BE237" s="275">
        <f t="shared" si="4"/>
        <v>0</v>
      </c>
      <c r="BF237" s="275">
        <f t="shared" si="5"/>
        <v>0</v>
      </c>
      <c r="BG237" s="275">
        <f t="shared" si="6"/>
        <v>0</v>
      </c>
      <c r="BH237" s="275">
        <f t="shared" si="7"/>
        <v>0</v>
      </c>
      <c r="BI237" s="275">
        <f t="shared" si="8"/>
        <v>0</v>
      </c>
      <c r="BJ237" s="150" t="s">
        <v>33</v>
      </c>
      <c r="BK237" s="275">
        <f t="shared" si="9"/>
        <v>0</v>
      </c>
      <c r="BL237" s="150" t="s">
        <v>152</v>
      </c>
      <c r="BM237" s="150" t="s">
        <v>1740</v>
      </c>
    </row>
    <row r="238" spans="2:65" s="162" customFormat="1" ht="31.5" customHeight="1" x14ac:dyDescent="0.3">
      <c r="B238" s="163"/>
      <c r="C238" s="264" t="s">
        <v>183</v>
      </c>
      <c r="D238" s="264" t="s">
        <v>148</v>
      </c>
      <c r="E238" s="265" t="s">
        <v>1741</v>
      </c>
      <c r="F238" s="266" t="s">
        <v>1742</v>
      </c>
      <c r="G238" s="267"/>
      <c r="H238" s="267"/>
      <c r="I238" s="267"/>
      <c r="J238" s="268" t="s">
        <v>168</v>
      </c>
      <c r="K238" s="269">
        <v>1.64</v>
      </c>
      <c r="L238" s="339"/>
      <c r="M238" s="340"/>
      <c r="N238" s="270">
        <f t="shared" si="0"/>
        <v>0</v>
      </c>
      <c r="O238" s="267"/>
      <c r="P238" s="267"/>
      <c r="Q238" s="267"/>
      <c r="R238" s="168"/>
      <c r="T238" s="271" t="s">
        <v>3</v>
      </c>
      <c r="U238" s="272" t="s">
        <v>42</v>
      </c>
      <c r="V238" s="273">
        <v>4.0350000000000001</v>
      </c>
      <c r="W238" s="273">
        <f t="shared" si="1"/>
        <v>6.6173999999999999</v>
      </c>
      <c r="X238" s="273">
        <v>0</v>
      </c>
      <c r="Y238" s="273">
        <f t="shared" si="2"/>
        <v>0</v>
      </c>
      <c r="Z238" s="273">
        <v>1.8</v>
      </c>
      <c r="AA238" s="274">
        <f t="shared" si="3"/>
        <v>2.952</v>
      </c>
      <c r="AR238" s="150" t="s">
        <v>152</v>
      </c>
      <c r="AT238" s="150" t="s">
        <v>148</v>
      </c>
      <c r="AU238" s="150" t="s">
        <v>86</v>
      </c>
      <c r="AY238" s="150" t="s">
        <v>147</v>
      </c>
      <c r="BE238" s="275">
        <f t="shared" si="4"/>
        <v>0</v>
      </c>
      <c r="BF238" s="275">
        <f t="shared" si="5"/>
        <v>0</v>
      </c>
      <c r="BG238" s="275">
        <f t="shared" si="6"/>
        <v>0</v>
      </c>
      <c r="BH238" s="275">
        <f t="shared" si="7"/>
        <v>0</v>
      </c>
      <c r="BI238" s="275">
        <f t="shared" si="8"/>
        <v>0</v>
      </c>
      <c r="BJ238" s="150" t="s">
        <v>33</v>
      </c>
      <c r="BK238" s="275">
        <f t="shared" si="9"/>
        <v>0</v>
      </c>
      <c r="BL238" s="150" t="s">
        <v>152</v>
      </c>
      <c r="BM238" s="150" t="s">
        <v>1743</v>
      </c>
    </row>
    <row r="239" spans="2:65" s="283" customFormat="1" ht="22.5" customHeight="1" x14ac:dyDescent="0.3">
      <c r="B239" s="276"/>
      <c r="C239" s="277"/>
      <c r="D239" s="277"/>
      <c r="E239" s="278" t="s">
        <v>3</v>
      </c>
      <c r="F239" s="279" t="s">
        <v>1744</v>
      </c>
      <c r="G239" s="280"/>
      <c r="H239" s="280"/>
      <c r="I239" s="280"/>
      <c r="J239" s="277"/>
      <c r="K239" s="281" t="s">
        <v>3</v>
      </c>
      <c r="L239" s="277"/>
      <c r="M239" s="277"/>
      <c r="N239" s="277"/>
      <c r="O239" s="277"/>
      <c r="P239" s="277"/>
      <c r="Q239" s="277"/>
      <c r="R239" s="282"/>
      <c r="T239" s="284"/>
      <c r="U239" s="277"/>
      <c r="V239" s="277"/>
      <c r="W239" s="277"/>
      <c r="X239" s="277"/>
      <c r="Y239" s="277"/>
      <c r="Z239" s="277"/>
      <c r="AA239" s="285"/>
      <c r="AT239" s="286" t="s">
        <v>155</v>
      </c>
      <c r="AU239" s="286" t="s">
        <v>86</v>
      </c>
      <c r="AV239" s="283" t="s">
        <v>33</v>
      </c>
      <c r="AW239" s="283" t="s">
        <v>32</v>
      </c>
      <c r="AX239" s="283" t="s">
        <v>77</v>
      </c>
      <c r="AY239" s="286" t="s">
        <v>147</v>
      </c>
    </row>
    <row r="240" spans="2:65" s="294" customFormat="1" ht="22.5" customHeight="1" x14ac:dyDescent="0.3">
      <c r="B240" s="287"/>
      <c r="C240" s="288"/>
      <c r="D240" s="288"/>
      <c r="E240" s="289" t="s">
        <v>3</v>
      </c>
      <c r="F240" s="290" t="s">
        <v>1745</v>
      </c>
      <c r="G240" s="291"/>
      <c r="H240" s="291"/>
      <c r="I240" s="291"/>
      <c r="J240" s="288"/>
      <c r="K240" s="292">
        <v>0.40500000000000003</v>
      </c>
      <c r="L240" s="288"/>
      <c r="M240" s="288"/>
      <c r="N240" s="288"/>
      <c r="O240" s="288"/>
      <c r="P240" s="288"/>
      <c r="Q240" s="288"/>
      <c r="R240" s="293"/>
      <c r="T240" s="295"/>
      <c r="U240" s="288"/>
      <c r="V240" s="288"/>
      <c r="W240" s="288"/>
      <c r="X240" s="288"/>
      <c r="Y240" s="288"/>
      <c r="Z240" s="288"/>
      <c r="AA240" s="296"/>
      <c r="AT240" s="297" t="s">
        <v>155</v>
      </c>
      <c r="AU240" s="297" t="s">
        <v>86</v>
      </c>
      <c r="AV240" s="294" t="s">
        <v>86</v>
      </c>
      <c r="AW240" s="294" t="s">
        <v>32</v>
      </c>
      <c r="AX240" s="294" t="s">
        <v>77</v>
      </c>
      <c r="AY240" s="297" t="s">
        <v>147</v>
      </c>
    </row>
    <row r="241" spans="2:65" s="316" customFormat="1" ht="22.5" customHeight="1" x14ac:dyDescent="0.3">
      <c r="B241" s="309"/>
      <c r="C241" s="310"/>
      <c r="D241" s="310"/>
      <c r="E241" s="311" t="s">
        <v>3</v>
      </c>
      <c r="F241" s="312" t="s">
        <v>163</v>
      </c>
      <c r="G241" s="313"/>
      <c r="H241" s="313"/>
      <c r="I241" s="313"/>
      <c r="J241" s="310"/>
      <c r="K241" s="314">
        <v>0.40500000000000003</v>
      </c>
      <c r="L241" s="310"/>
      <c r="M241" s="310"/>
      <c r="N241" s="310"/>
      <c r="O241" s="310"/>
      <c r="P241" s="310"/>
      <c r="Q241" s="310"/>
      <c r="R241" s="315"/>
      <c r="T241" s="317"/>
      <c r="U241" s="310"/>
      <c r="V241" s="310"/>
      <c r="W241" s="310"/>
      <c r="X241" s="310"/>
      <c r="Y241" s="310"/>
      <c r="Z241" s="310"/>
      <c r="AA241" s="318"/>
      <c r="AT241" s="319" t="s">
        <v>155</v>
      </c>
      <c r="AU241" s="319" t="s">
        <v>86</v>
      </c>
      <c r="AV241" s="316" t="s">
        <v>164</v>
      </c>
      <c r="AW241" s="316" t="s">
        <v>32</v>
      </c>
      <c r="AX241" s="316" t="s">
        <v>77</v>
      </c>
      <c r="AY241" s="319" t="s">
        <v>147</v>
      </c>
    </row>
    <row r="242" spans="2:65" s="283" customFormat="1" ht="22.5" customHeight="1" x14ac:dyDescent="0.3">
      <c r="B242" s="276"/>
      <c r="C242" s="277"/>
      <c r="D242" s="277"/>
      <c r="E242" s="278" t="s">
        <v>3</v>
      </c>
      <c r="F242" s="320" t="s">
        <v>1746</v>
      </c>
      <c r="G242" s="280"/>
      <c r="H242" s="280"/>
      <c r="I242" s="280"/>
      <c r="J242" s="277"/>
      <c r="K242" s="281" t="s">
        <v>3</v>
      </c>
      <c r="L242" s="277"/>
      <c r="M242" s="277"/>
      <c r="N242" s="277"/>
      <c r="O242" s="277"/>
      <c r="P242" s="277"/>
      <c r="Q242" s="277"/>
      <c r="R242" s="282"/>
      <c r="T242" s="284"/>
      <c r="U242" s="277"/>
      <c r="V242" s="277"/>
      <c r="W242" s="277"/>
      <c r="X242" s="277"/>
      <c r="Y242" s="277"/>
      <c r="Z242" s="277"/>
      <c r="AA242" s="285"/>
      <c r="AT242" s="286" t="s">
        <v>155</v>
      </c>
      <c r="AU242" s="286" t="s">
        <v>86</v>
      </c>
      <c r="AV242" s="283" t="s">
        <v>33</v>
      </c>
      <c r="AW242" s="283" t="s">
        <v>32</v>
      </c>
      <c r="AX242" s="283" t="s">
        <v>77</v>
      </c>
      <c r="AY242" s="286" t="s">
        <v>147</v>
      </c>
    </row>
    <row r="243" spans="2:65" s="294" customFormat="1" ht="22.5" customHeight="1" x14ac:dyDescent="0.3">
      <c r="B243" s="287"/>
      <c r="C243" s="288"/>
      <c r="D243" s="288"/>
      <c r="E243" s="289" t="s">
        <v>3</v>
      </c>
      <c r="F243" s="290" t="s">
        <v>1747</v>
      </c>
      <c r="G243" s="291"/>
      <c r="H243" s="291"/>
      <c r="I243" s="291"/>
      <c r="J243" s="288"/>
      <c r="K243" s="292">
        <v>1.2350000000000001</v>
      </c>
      <c r="L243" s="288"/>
      <c r="M243" s="288"/>
      <c r="N243" s="288"/>
      <c r="O243" s="288"/>
      <c r="P243" s="288"/>
      <c r="Q243" s="288"/>
      <c r="R243" s="293"/>
      <c r="T243" s="295"/>
      <c r="U243" s="288"/>
      <c r="V243" s="288"/>
      <c r="W243" s="288"/>
      <c r="X243" s="288"/>
      <c r="Y243" s="288"/>
      <c r="Z243" s="288"/>
      <c r="AA243" s="296"/>
      <c r="AT243" s="297" t="s">
        <v>155</v>
      </c>
      <c r="AU243" s="297" t="s">
        <v>86</v>
      </c>
      <c r="AV243" s="294" t="s">
        <v>86</v>
      </c>
      <c r="AW243" s="294" t="s">
        <v>32</v>
      </c>
      <c r="AX243" s="294" t="s">
        <v>77</v>
      </c>
      <c r="AY243" s="297" t="s">
        <v>147</v>
      </c>
    </row>
    <row r="244" spans="2:65" s="316" customFormat="1" ht="22.5" customHeight="1" x14ac:dyDescent="0.3">
      <c r="B244" s="309"/>
      <c r="C244" s="310"/>
      <c r="D244" s="310"/>
      <c r="E244" s="311" t="s">
        <v>3</v>
      </c>
      <c r="F244" s="312" t="s">
        <v>163</v>
      </c>
      <c r="G244" s="313"/>
      <c r="H244" s="313"/>
      <c r="I244" s="313"/>
      <c r="J244" s="310"/>
      <c r="K244" s="314">
        <v>1.2350000000000001</v>
      </c>
      <c r="L244" s="310"/>
      <c r="M244" s="310"/>
      <c r="N244" s="310"/>
      <c r="O244" s="310"/>
      <c r="P244" s="310"/>
      <c r="Q244" s="310"/>
      <c r="R244" s="315"/>
      <c r="T244" s="317"/>
      <c r="U244" s="310"/>
      <c r="V244" s="310"/>
      <c r="W244" s="310"/>
      <c r="X244" s="310"/>
      <c r="Y244" s="310"/>
      <c r="Z244" s="310"/>
      <c r="AA244" s="318"/>
      <c r="AT244" s="319" t="s">
        <v>155</v>
      </c>
      <c r="AU244" s="319" t="s">
        <v>86</v>
      </c>
      <c r="AV244" s="316" t="s">
        <v>164</v>
      </c>
      <c r="AW244" s="316" t="s">
        <v>32</v>
      </c>
      <c r="AX244" s="316" t="s">
        <v>77</v>
      </c>
      <c r="AY244" s="319" t="s">
        <v>147</v>
      </c>
    </row>
    <row r="245" spans="2:65" s="305" customFormat="1" ht="22.5" customHeight="1" x14ac:dyDescent="0.3">
      <c r="B245" s="298"/>
      <c r="C245" s="299"/>
      <c r="D245" s="299"/>
      <c r="E245" s="300" t="s">
        <v>3</v>
      </c>
      <c r="F245" s="301" t="s">
        <v>157</v>
      </c>
      <c r="G245" s="302"/>
      <c r="H245" s="302"/>
      <c r="I245" s="302"/>
      <c r="J245" s="299"/>
      <c r="K245" s="303">
        <v>1.64</v>
      </c>
      <c r="L245" s="299"/>
      <c r="M245" s="299"/>
      <c r="N245" s="299"/>
      <c r="O245" s="299"/>
      <c r="P245" s="299"/>
      <c r="Q245" s="299"/>
      <c r="R245" s="304"/>
      <c r="T245" s="306"/>
      <c r="U245" s="299"/>
      <c r="V245" s="299"/>
      <c r="W245" s="299"/>
      <c r="X245" s="299"/>
      <c r="Y245" s="299"/>
      <c r="Z245" s="299"/>
      <c r="AA245" s="307"/>
      <c r="AT245" s="308" t="s">
        <v>155</v>
      </c>
      <c r="AU245" s="308" t="s">
        <v>86</v>
      </c>
      <c r="AV245" s="305" t="s">
        <v>152</v>
      </c>
      <c r="AW245" s="305" t="s">
        <v>32</v>
      </c>
      <c r="AX245" s="305" t="s">
        <v>33</v>
      </c>
      <c r="AY245" s="308" t="s">
        <v>147</v>
      </c>
    </row>
    <row r="246" spans="2:65" s="162" customFormat="1" ht="31.5" customHeight="1" x14ac:dyDescent="0.3">
      <c r="B246" s="163"/>
      <c r="C246" s="264" t="s">
        <v>328</v>
      </c>
      <c r="D246" s="264" t="s">
        <v>148</v>
      </c>
      <c r="E246" s="265" t="s">
        <v>1748</v>
      </c>
      <c r="F246" s="266" t="s">
        <v>1749</v>
      </c>
      <c r="G246" s="267"/>
      <c r="H246" s="267"/>
      <c r="I246" s="267"/>
      <c r="J246" s="268" t="s">
        <v>168</v>
      </c>
      <c r="K246" s="269">
        <v>6.0999999999999999E-2</v>
      </c>
      <c r="L246" s="339"/>
      <c r="M246" s="340"/>
      <c r="N246" s="270">
        <f>ROUND(L246*K246,2)</f>
        <v>0</v>
      </c>
      <c r="O246" s="267"/>
      <c r="P246" s="267"/>
      <c r="Q246" s="267"/>
      <c r="R246" s="168"/>
      <c r="T246" s="271" t="s">
        <v>3</v>
      </c>
      <c r="U246" s="272" t="s">
        <v>42</v>
      </c>
      <c r="V246" s="273">
        <v>9.6170000000000009</v>
      </c>
      <c r="W246" s="273">
        <f>V246*K246</f>
        <v>0.58663700000000008</v>
      </c>
      <c r="X246" s="273">
        <v>0</v>
      </c>
      <c r="Y246" s="273">
        <f>X246*K246</f>
        <v>0</v>
      </c>
      <c r="Z246" s="273">
        <v>2.2000000000000002</v>
      </c>
      <c r="AA246" s="274">
        <f>Z246*K246</f>
        <v>0.13420000000000001</v>
      </c>
      <c r="AR246" s="150" t="s">
        <v>152</v>
      </c>
      <c r="AT246" s="150" t="s">
        <v>148</v>
      </c>
      <c r="AU246" s="150" t="s">
        <v>86</v>
      </c>
      <c r="AY246" s="150" t="s">
        <v>147</v>
      </c>
      <c r="BE246" s="275">
        <f>IF(U246="základní",N246,0)</f>
        <v>0</v>
      </c>
      <c r="BF246" s="275">
        <f>IF(U246="snížená",N246,0)</f>
        <v>0</v>
      </c>
      <c r="BG246" s="275">
        <f>IF(U246="zákl. přenesená",N246,0)</f>
        <v>0</v>
      </c>
      <c r="BH246" s="275">
        <f>IF(U246="sníž. přenesená",N246,0)</f>
        <v>0</v>
      </c>
      <c r="BI246" s="275">
        <f>IF(U246="nulová",N246,0)</f>
        <v>0</v>
      </c>
      <c r="BJ246" s="150" t="s">
        <v>33</v>
      </c>
      <c r="BK246" s="275">
        <f>ROUND(L246*K246,2)</f>
        <v>0</v>
      </c>
      <c r="BL246" s="150" t="s">
        <v>152</v>
      </c>
      <c r="BM246" s="150" t="s">
        <v>1750</v>
      </c>
    </row>
    <row r="247" spans="2:65" s="283" customFormat="1" ht="22.5" customHeight="1" x14ac:dyDescent="0.3">
      <c r="B247" s="276"/>
      <c r="C247" s="277"/>
      <c r="D247" s="277"/>
      <c r="E247" s="278" t="s">
        <v>3</v>
      </c>
      <c r="F247" s="279" t="s">
        <v>1751</v>
      </c>
      <c r="G247" s="280"/>
      <c r="H247" s="280"/>
      <c r="I247" s="280"/>
      <c r="J247" s="277"/>
      <c r="K247" s="281" t="s">
        <v>3</v>
      </c>
      <c r="L247" s="277"/>
      <c r="M247" s="277"/>
      <c r="N247" s="277"/>
      <c r="O247" s="277"/>
      <c r="P247" s="277"/>
      <c r="Q247" s="277"/>
      <c r="R247" s="282"/>
      <c r="T247" s="284"/>
      <c r="U247" s="277"/>
      <c r="V247" s="277"/>
      <c r="W247" s="277"/>
      <c r="X247" s="277"/>
      <c r="Y247" s="277"/>
      <c r="Z247" s="277"/>
      <c r="AA247" s="285"/>
      <c r="AT247" s="286" t="s">
        <v>155</v>
      </c>
      <c r="AU247" s="286" t="s">
        <v>86</v>
      </c>
      <c r="AV247" s="283" t="s">
        <v>33</v>
      </c>
      <c r="AW247" s="283" t="s">
        <v>32</v>
      </c>
      <c r="AX247" s="283" t="s">
        <v>77</v>
      </c>
      <c r="AY247" s="286" t="s">
        <v>147</v>
      </c>
    </row>
    <row r="248" spans="2:65" s="294" customFormat="1" ht="22.5" customHeight="1" x14ac:dyDescent="0.3">
      <c r="B248" s="287"/>
      <c r="C248" s="288"/>
      <c r="D248" s="288"/>
      <c r="E248" s="289" t="s">
        <v>3</v>
      </c>
      <c r="F248" s="290" t="s">
        <v>1752</v>
      </c>
      <c r="G248" s="291"/>
      <c r="H248" s="291"/>
      <c r="I248" s="291"/>
      <c r="J248" s="288"/>
      <c r="K248" s="292">
        <v>6.0999999999999999E-2</v>
      </c>
      <c r="L248" s="288"/>
      <c r="M248" s="288"/>
      <c r="N248" s="288"/>
      <c r="O248" s="288"/>
      <c r="P248" s="288"/>
      <c r="Q248" s="288"/>
      <c r="R248" s="293"/>
      <c r="T248" s="295"/>
      <c r="U248" s="288"/>
      <c r="V248" s="288"/>
      <c r="W248" s="288"/>
      <c r="X248" s="288"/>
      <c r="Y248" s="288"/>
      <c r="Z248" s="288"/>
      <c r="AA248" s="296"/>
      <c r="AT248" s="297" t="s">
        <v>155</v>
      </c>
      <c r="AU248" s="297" t="s">
        <v>86</v>
      </c>
      <c r="AV248" s="294" t="s">
        <v>86</v>
      </c>
      <c r="AW248" s="294" t="s">
        <v>32</v>
      </c>
      <c r="AX248" s="294" t="s">
        <v>77</v>
      </c>
      <c r="AY248" s="297" t="s">
        <v>147</v>
      </c>
    </row>
    <row r="249" spans="2:65" s="305" customFormat="1" ht="22.5" customHeight="1" x14ac:dyDescent="0.3">
      <c r="B249" s="298"/>
      <c r="C249" s="299"/>
      <c r="D249" s="299"/>
      <c r="E249" s="300" t="s">
        <v>3</v>
      </c>
      <c r="F249" s="301" t="s">
        <v>157</v>
      </c>
      <c r="G249" s="302"/>
      <c r="H249" s="302"/>
      <c r="I249" s="302"/>
      <c r="J249" s="299"/>
      <c r="K249" s="303">
        <v>6.0999999999999999E-2</v>
      </c>
      <c r="L249" s="299"/>
      <c r="M249" s="299"/>
      <c r="N249" s="299"/>
      <c r="O249" s="299"/>
      <c r="P249" s="299"/>
      <c r="Q249" s="299"/>
      <c r="R249" s="304"/>
      <c r="T249" s="306"/>
      <c r="U249" s="299"/>
      <c r="V249" s="299"/>
      <c r="W249" s="299"/>
      <c r="X249" s="299"/>
      <c r="Y249" s="299"/>
      <c r="Z249" s="299"/>
      <c r="AA249" s="307"/>
      <c r="AT249" s="308" t="s">
        <v>155</v>
      </c>
      <c r="AU249" s="308" t="s">
        <v>86</v>
      </c>
      <c r="AV249" s="305" t="s">
        <v>152</v>
      </c>
      <c r="AW249" s="305" t="s">
        <v>32</v>
      </c>
      <c r="AX249" s="305" t="s">
        <v>33</v>
      </c>
      <c r="AY249" s="308" t="s">
        <v>147</v>
      </c>
    </row>
    <row r="250" spans="2:65" s="162" customFormat="1" ht="22.5" customHeight="1" x14ac:dyDescent="0.3">
      <c r="B250" s="163"/>
      <c r="C250" s="264" t="s">
        <v>187</v>
      </c>
      <c r="D250" s="264" t="s">
        <v>148</v>
      </c>
      <c r="E250" s="265" t="s">
        <v>1753</v>
      </c>
      <c r="F250" s="266" t="s">
        <v>1754</v>
      </c>
      <c r="G250" s="267"/>
      <c r="H250" s="267"/>
      <c r="I250" s="267"/>
      <c r="J250" s="268" t="s">
        <v>168</v>
      </c>
      <c r="K250" s="269">
        <v>2.8220000000000001</v>
      </c>
      <c r="L250" s="339"/>
      <c r="M250" s="340"/>
      <c r="N250" s="270">
        <f>ROUND(L250*K250,2)</f>
        <v>0</v>
      </c>
      <c r="O250" s="267"/>
      <c r="P250" s="267"/>
      <c r="Q250" s="267"/>
      <c r="R250" s="168"/>
      <c r="T250" s="271" t="s">
        <v>3</v>
      </c>
      <c r="U250" s="272" t="s">
        <v>42</v>
      </c>
      <c r="V250" s="273">
        <v>6.72</v>
      </c>
      <c r="W250" s="273">
        <f>V250*K250</f>
        <v>18.963840000000001</v>
      </c>
      <c r="X250" s="273">
        <v>0</v>
      </c>
      <c r="Y250" s="273">
        <f>X250*K250</f>
        <v>0</v>
      </c>
      <c r="Z250" s="273">
        <v>2.4</v>
      </c>
      <c r="AA250" s="274">
        <f>Z250*K250</f>
        <v>6.7728000000000002</v>
      </c>
      <c r="AR250" s="150" t="s">
        <v>152</v>
      </c>
      <c r="AT250" s="150" t="s">
        <v>148</v>
      </c>
      <c r="AU250" s="150" t="s">
        <v>86</v>
      </c>
      <c r="AY250" s="150" t="s">
        <v>147</v>
      </c>
      <c r="BE250" s="275">
        <f>IF(U250="základní",N250,0)</f>
        <v>0</v>
      </c>
      <c r="BF250" s="275">
        <f>IF(U250="snížená",N250,0)</f>
        <v>0</v>
      </c>
      <c r="BG250" s="275">
        <f>IF(U250="zákl. přenesená",N250,0)</f>
        <v>0</v>
      </c>
      <c r="BH250" s="275">
        <f>IF(U250="sníž. přenesená",N250,0)</f>
        <v>0</v>
      </c>
      <c r="BI250" s="275">
        <f>IF(U250="nulová",N250,0)</f>
        <v>0</v>
      </c>
      <c r="BJ250" s="150" t="s">
        <v>33</v>
      </c>
      <c r="BK250" s="275">
        <f>ROUND(L250*K250,2)</f>
        <v>0</v>
      </c>
      <c r="BL250" s="150" t="s">
        <v>152</v>
      </c>
      <c r="BM250" s="150" t="s">
        <v>1755</v>
      </c>
    </row>
    <row r="251" spans="2:65" s="283" customFormat="1" ht="22.5" customHeight="1" x14ac:dyDescent="0.3">
      <c r="B251" s="276"/>
      <c r="C251" s="277"/>
      <c r="D251" s="277"/>
      <c r="E251" s="278" t="s">
        <v>3</v>
      </c>
      <c r="F251" s="279" t="s">
        <v>1756</v>
      </c>
      <c r="G251" s="280"/>
      <c r="H251" s="280"/>
      <c r="I251" s="280"/>
      <c r="J251" s="277"/>
      <c r="K251" s="281" t="s">
        <v>3</v>
      </c>
      <c r="L251" s="277"/>
      <c r="M251" s="277"/>
      <c r="N251" s="277"/>
      <c r="O251" s="277"/>
      <c r="P251" s="277"/>
      <c r="Q251" s="277"/>
      <c r="R251" s="282"/>
      <c r="T251" s="284"/>
      <c r="U251" s="277"/>
      <c r="V251" s="277"/>
      <c r="W251" s="277"/>
      <c r="X251" s="277"/>
      <c r="Y251" s="277"/>
      <c r="Z251" s="277"/>
      <c r="AA251" s="285"/>
      <c r="AT251" s="286" t="s">
        <v>155</v>
      </c>
      <c r="AU251" s="286" t="s">
        <v>86</v>
      </c>
      <c r="AV251" s="283" t="s">
        <v>33</v>
      </c>
      <c r="AW251" s="283" t="s">
        <v>32</v>
      </c>
      <c r="AX251" s="283" t="s">
        <v>77</v>
      </c>
      <c r="AY251" s="286" t="s">
        <v>147</v>
      </c>
    </row>
    <row r="252" spans="2:65" s="294" customFormat="1" ht="22.5" customHeight="1" x14ac:dyDescent="0.3">
      <c r="B252" s="287"/>
      <c r="C252" s="288"/>
      <c r="D252" s="288"/>
      <c r="E252" s="289" t="s">
        <v>3</v>
      </c>
      <c r="F252" s="290" t="s">
        <v>1757</v>
      </c>
      <c r="G252" s="291"/>
      <c r="H252" s="291"/>
      <c r="I252" s="291"/>
      <c r="J252" s="288"/>
      <c r="K252" s="292">
        <v>2.8220000000000001</v>
      </c>
      <c r="L252" s="288"/>
      <c r="M252" s="288"/>
      <c r="N252" s="288"/>
      <c r="O252" s="288"/>
      <c r="P252" s="288"/>
      <c r="Q252" s="288"/>
      <c r="R252" s="293"/>
      <c r="T252" s="295"/>
      <c r="U252" s="288"/>
      <c r="V252" s="288"/>
      <c r="W252" s="288"/>
      <c r="X252" s="288"/>
      <c r="Y252" s="288"/>
      <c r="Z252" s="288"/>
      <c r="AA252" s="296"/>
      <c r="AT252" s="297" t="s">
        <v>155</v>
      </c>
      <c r="AU252" s="297" t="s">
        <v>86</v>
      </c>
      <c r="AV252" s="294" t="s">
        <v>86</v>
      </c>
      <c r="AW252" s="294" t="s">
        <v>32</v>
      </c>
      <c r="AX252" s="294" t="s">
        <v>77</v>
      </c>
      <c r="AY252" s="297" t="s">
        <v>147</v>
      </c>
    </row>
    <row r="253" spans="2:65" s="305" customFormat="1" ht="22.5" customHeight="1" x14ac:dyDescent="0.3">
      <c r="B253" s="298"/>
      <c r="C253" s="299"/>
      <c r="D253" s="299"/>
      <c r="E253" s="300" t="s">
        <v>3</v>
      </c>
      <c r="F253" s="301" t="s">
        <v>157</v>
      </c>
      <c r="G253" s="302"/>
      <c r="H253" s="302"/>
      <c r="I253" s="302"/>
      <c r="J253" s="299"/>
      <c r="K253" s="303">
        <v>2.8220000000000001</v>
      </c>
      <c r="L253" s="299"/>
      <c r="M253" s="299"/>
      <c r="N253" s="299"/>
      <c r="O253" s="299"/>
      <c r="P253" s="299"/>
      <c r="Q253" s="299"/>
      <c r="R253" s="304"/>
      <c r="T253" s="306"/>
      <c r="U253" s="299"/>
      <c r="V253" s="299"/>
      <c r="W253" s="299"/>
      <c r="X253" s="299"/>
      <c r="Y253" s="299"/>
      <c r="Z253" s="299"/>
      <c r="AA253" s="307"/>
      <c r="AT253" s="308" t="s">
        <v>155</v>
      </c>
      <c r="AU253" s="308" t="s">
        <v>86</v>
      </c>
      <c r="AV253" s="305" t="s">
        <v>152</v>
      </c>
      <c r="AW253" s="305" t="s">
        <v>32</v>
      </c>
      <c r="AX253" s="305" t="s">
        <v>33</v>
      </c>
      <c r="AY253" s="308" t="s">
        <v>147</v>
      </c>
    </row>
    <row r="254" spans="2:65" s="162" customFormat="1" ht="31.5" customHeight="1" x14ac:dyDescent="0.3">
      <c r="B254" s="163"/>
      <c r="C254" s="264" t="s">
        <v>216</v>
      </c>
      <c r="D254" s="264" t="s">
        <v>148</v>
      </c>
      <c r="E254" s="265" t="s">
        <v>1758</v>
      </c>
      <c r="F254" s="266" t="s">
        <v>1759</v>
      </c>
      <c r="G254" s="267"/>
      <c r="H254" s="267"/>
      <c r="I254" s="267"/>
      <c r="J254" s="268" t="s">
        <v>168</v>
      </c>
      <c r="K254" s="269">
        <v>0.86</v>
      </c>
      <c r="L254" s="339"/>
      <c r="M254" s="340"/>
      <c r="N254" s="270">
        <f>ROUND(L254*K254,2)</f>
        <v>0</v>
      </c>
      <c r="O254" s="267"/>
      <c r="P254" s="267"/>
      <c r="Q254" s="267"/>
      <c r="R254" s="168"/>
      <c r="T254" s="271" t="s">
        <v>3</v>
      </c>
      <c r="U254" s="272" t="s">
        <v>42</v>
      </c>
      <c r="V254" s="273">
        <v>14.752000000000001</v>
      </c>
      <c r="W254" s="273">
        <f>V254*K254</f>
        <v>12.686720000000001</v>
      </c>
      <c r="X254" s="273">
        <v>0</v>
      </c>
      <c r="Y254" s="273">
        <f>X254*K254</f>
        <v>0</v>
      </c>
      <c r="Z254" s="273">
        <v>2.4</v>
      </c>
      <c r="AA254" s="274">
        <f>Z254*K254</f>
        <v>2.0640000000000001</v>
      </c>
      <c r="AR254" s="150" t="s">
        <v>152</v>
      </c>
      <c r="AT254" s="150" t="s">
        <v>148</v>
      </c>
      <c r="AU254" s="150" t="s">
        <v>86</v>
      </c>
      <c r="AY254" s="150" t="s">
        <v>147</v>
      </c>
      <c r="BE254" s="275">
        <f>IF(U254="základní",N254,0)</f>
        <v>0</v>
      </c>
      <c r="BF254" s="275">
        <f>IF(U254="snížená",N254,0)</f>
        <v>0</v>
      </c>
      <c r="BG254" s="275">
        <f>IF(U254="zákl. přenesená",N254,0)</f>
        <v>0</v>
      </c>
      <c r="BH254" s="275">
        <f>IF(U254="sníž. přenesená",N254,0)</f>
        <v>0</v>
      </c>
      <c r="BI254" s="275">
        <f>IF(U254="nulová",N254,0)</f>
        <v>0</v>
      </c>
      <c r="BJ254" s="150" t="s">
        <v>33</v>
      </c>
      <c r="BK254" s="275">
        <f>ROUND(L254*K254,2)</f>
        <v>0</v>
      </c>
      <c r="BL254" s="150" t="s">
        <v>152</v>
      </c>
      <c r="BM254" s="150" t="s">
        <v>1760</v>
      </c>
    </row>
    <row r="255" spans="2:65" s="283" customFormat="1" ht="22.5" customHeight="1" x14ac:dyDescent="0.3">
      <c r="B255" s="276"/>
      <c r="C255" s="277"/>
      <c r="D255" s="277"/>
      <c r="E255" s="278" t="s">
        <v>3</v>
      </c>
      <c r="F255" s="279" t="s">
        <v>1761</v>
      </c>
      <c r="G255" s="280"/>
      <c r="H255" s="280"/>
      <c r="I255" s="280"/>
      <c r="J255" s="277"/>
      <c r="K255" s="281" t="s">
        <v>3</v>
      </c>
      <c r="L255" s="277"/>
      <c r="M255" s="277"/>
      <c r="N255" s="277"/>
      <c r="O255" s="277"/>
      <c r="P255" s="277"/>
      <c r="Q255" s="277"/>
      <c r="R255" s="282"/>
      <c r="T255" s="284"/>
      <c r="U255" s="277"/>
      <c r="V255" s="277"/>
      <c r="W255" s="277"/>
      <c r="X255" s="277"/>
      <c r="Y255" s="277"/>
      <c r="Z255" s="277"/>
      <c r="AA255" s="285"/>
      <c r="AT255" s="286" t="s">
        <v>155</v>
      </c>
      <c r="AU255" s="286" t="s">
        <v>86</v>
      </c>
      <c r="AV255" s="283" t="s">
        <v>33</v>
      </c>
      <c r="AW255" s="283" t="s">
        <v>32</v>
      </c>
      <c r="AX255" s="283" t="s">
        <v>77</v>
      </c>
      <c r="AY255" s="286" t="s">
        <v>147</v>
      </c>
    </row>
    <row r="256" spans="2:65" s="294" customFormat="1" ht="22.5" customHeight="1" x14ac:dyDescent="0.3">
      <c r="B256" s="287"/>
      <c r="C256" s="288"/>
      <c r="D256" s="288"/>
      <c r="E256" s="289" t="s">
        <v>3</v>
      </c>
      <c r="F256" s="290" t="s">
        <v>1762</v>
      </c>
      <c r="G256" s="291"/>
      <c r="H256" s="291"/>
      <c r="I256" s="291"/>
      <c r="J256" s="288"/>
      <c r="K256" s="292">
        <v>0.86</v>
      </c>
      <c r="L256" s="288"/>
      <c r="M256" s="288"/>
      <c r="N256" s="288"/>
      <c r="O256" s="288"/>
      <c r="P256" s="288"/>
      <c r="Q256" s="288"/>
      <c r="R256" s="293"/>
      <c r="T256" s="295"/>
      <c r="U256" s="288"/>
      <c r="V256" s="288"/>
      <c r="W256" s="288"/>
      <c r="X256" s="288"/>
      <c r="Y256" s="288"/>
      <c r="Z256" s="288"/>
      <c r="AA256" s="296"/>
      <c r="AT256" s="297" t="s">
        <v>155</v>
      </c>
      <c r="AU256" s="297" t="s">
        <v>86</v>
      </c>
      <c r="AV256" s="294" t="s">
        <v>86</v>
      </c>
      <c r="AW256" s="294" t="s">
        <v>32</v>
      </c>
      <c r="AX256" s="294" t="s">
        <v>77</v>
      </c>
      <c r="AY256" s="297" t="s">
        <v>147</v>
      </c>
    </row>
    <row r="257" spans="2:65" s="305" customFormat="1" ht="22.5" customHeight="1" x14ac:dyDescent="0.3">
      <c r="B257" s="298"/>
      <c r="C257" s="299"/>
      <c r="D257" s="299"/>
      <c r="E257" s="300" t="s">
        <v>3</v>
      </c>
      <c r="F257" s="301" t="s">
        <v>157</v>
      </c>
      <c r="G257" s="302"/>
      <c r="H257" s="302"/>
      <c r="I257" s="302"/>
      <c r="J257" s="299"/>
      <c r="K257" s="303">
        <v>0.86</v>
      </c>
      <c r="L257" s="299"/>
      <c r="M257" s="299"/>
      <c r="N257" s="299"/>
      <c r="O257" s="299"/>
      <c r="P257" s="299"/>
      <c r="Q257" s="299"/>
      <c r="R257" s="304"/>
      <c r="T257" s="306"/>
      <c r="U257" s="299"/>
      <c r="V257" s="299"/>
      <c r="W257" s="299"/>
      <c r="X257" s="299"/>
      <c r="Y257" s="299"/>
      <c r="Z257" s="299"/>
      <c r="AA257" s="307"/>
      <c r="AT257" s="308" t="s">
        <v>155</v>
      </c>
      <c r="AU257" s="308" t="s">
        <v>86</v>
      </c>
      <c r="AV257" s="305" t="s">
        <v>152</v>
      </c>
      <c r="AW257" s="305" t="s">
        <v>32</v>
      </c>
      <c r="AX257" s="305" t="s">
        <v>33</v>
      </c>
      <c r="AY257" s="308" t="s">
        <v>147</v>
      </c>
    </row>
    <row r="258" spans="2:65" s="162" customFormat="1" ht="44.25" customHeight="1" x14ac:dyDescent="0.3">
      <c r="B258" s="163"/>
      <c r="C258" s="264" t="s">
        <v>192</v>
      </c>
      <c r="D258" s="264" t="s">
        <v>148</v>
      </c>
      <c r="E258" s="265" t="s">
        <v>718</v>
      </c>
      <c r="F258" s="266" t="s">
        <v>719</v>
      </c>
      <c r="G258" s="267"/>
      <c r="H258" s="267"/>
      <c r="I258" s="267"/>
      <c r="J258" s="268" t="s">
        <v>168</v>
      </c>
      <c r="K258" s="269">
        <v>1.129</v>
      </c>
      <c r="L258" s="339"/>
      <c r="M258" s="340"/>
      <c r="N258" s="270">
        <f>ROUND(L258*K258,2)</f>
        <v>0</v>
      </c>
      <c r="O258" s="267"/>
      <c r="P258" s="267"/>
      <c r="Q258" s="267"/>
      <c r="R258" s="168"/>
      <c r="T258" s="271" t="s">
        <v>3</v>
      </c>
      <c r="U258" s="272" t="s">
        <v>42</v>
      </c>
      <c r="V258" s="273">
        <v>7.1950000000000003</v>
      </c>
      <c r="W258" s="273">
        <f>V258*K258</f>
        <v>8.1231550000000006</v>
      </c>
      <c r="X258" s="273">
        <v>0</v>
      </c>
      <c r="Y258" s="273">
        <f>X258*K258</f>
        <v>0</v>
      </c>
      <c r="Z258" s="273">
        <v>2.2000000000000002</v>
      </c>
      <c r="AA258" s="274">
        <f>Z258*K258</f>
        <v>2.4838</v>
      </c>
      <c r="AR258" s="150" t="s">
        <v>152</v>
      </c>
      <c r="AT258" s="150" t="s">
        <v>148</v>
      </c>
      <c r="AU258" s="150" t="s">
        <v>86</v>
      </c>
      <c r="AY258" s="150" t="s">
        <v>147</v>
      </c>
      <c r="BE258" s="275">
        <f>IF(U258="základní",N258,0)</f>
        <v>0</v>
      </c>
      <c r="BF258" s="275">
        <f>IF(U258="snížená",N258,0)</f>
        <v>0</v>
      </c>
      <c r="BG258" s="275">
        <f>IF(U258="zákl. přenesená",N258,0)</f>
        <v>0</v>
      </c>
      <c r="BH258" s="275">
        <f>IF(U258="sníž. přenesená",N258,0)</f>
        <v>0</v>
      </c>
      <c r="BI258" s="275">
        <f>IF(U258="nulová",N258,0)</f>
        <v>0</v>
      </c>
      <c r="BJ258" s="150" t="s">
        <v>33</v>
      </c>
      <c r="BK258" s="275">
        <f>ROUND(L258*K258,2)</f>
        <v>0</v>
      </c>
      <c r="BL258" s="150" t="s">
        <v>152</v>
      </c>
      <c r="BM258" s="150" t="s">
        <v>1763</v>
      </c>
    </row>
    <row r="259" spans="2:65" s="283" customFormat="1" ht="22.5" customHeight="1" x14ac:dyDescent="0.3">
      <c r="B259" s="276"/>
      <c r="C259" s="277"/>
      <c r="D259" s="277"/>
      <c r="E259" s="278" t="s">
        <v>3</v>
      </c>
      <c r="F259" s="279" t="s">
        <v>1764</v>
      </c>
      <c r="G259" s="280"/>
      <c r="H259" s="280"/>
      <c r="I259" s="280"/>
      <c r="J259" s="277"/>
      <c r="K259" s="281" t="s">
        <v>3</v>
      </c>
      <c r="L259" s="277"/>
      <c r="M259" s="277"/>
      <c r="N259" s="277"/>
      <c r="O259" s="277"/>
      <c r="P259" s="277"/>
      <c r="Q259" s="277"/>
      <c r="R259" s="282"/>
      <c r="T259" s="284"/>
      <c r="U259" s="277"/>
      <c r="V259" s="277"/>
      <c r="W259" s="277"/>
      <c r="X259" s="277"/>
      <c r="Y259" s="277"/>
      <c r="Z259" s="277"/>
      <c r="AA259" s="285"/>
      <c r="AT259" s="286" t="s">
        <v>155</v>
      </c>
      <c r="AU259" s="286" t="s">
        <v>86</v>
      </c>
      <c r="AV259" s="283" t="s">
        <v>33</v>
      </c>
      <c r="AW259" s="283" t="s">
        <v>32</v>
      </c>
      <c r="AX259" s="283" t="s">
        <v>77</v>
      </c>
      <c r="AY259" s="286" t="s">
        <v>147</v>
      </c>
    </row>
    <row r="260" spans="2:65" s="294" customFormat="1" ht="22.5" customHeight="1" x14ac:dyDescent="0.3">
      <c r="B260" s="287"/>
      <c r="C260" s="288"/>
      <c r="D260" s="288"/>
      <c r="E260" s="289" t="s">
        <v>3</v>
      </c>
      <c r="F260" s="290" t="s">
        <v>1765</v>
      </c>
      <c r="G260" s="291"/>
      <c r="H260" s="291"/>
      <c r="I260" s="291"/>
      <c r="J260" s="288"/>
      <c r="K260" s="292">
        <v>1.129</v>
      </c>
      <c r="L260" s="288"/>
      <c r="M260" s="288"/>
      <c r="N260" s="288"/>
      <c r="O260" s="288"/>
      <c r="P260" s="288"/>
      <c r="Q260" s="288"/>
      <c r="R260" s="293"/>
      <c r="T260" s="295"/>
      <c r="U260" s="288"/>
      <c r="V260" s="288"/>
      <c r="W260" s="288"/>
      <c r="X260" s="288"/>
      <c r="Y260" s="288"/>
      <c r="Z260" s="288"/>
      <c r="AA260" s="296"/>
      <c r="AT260" s="297" t="s">
        <v>155</v>
      </c>
      <c r="AU260" s="297" t="s">
        <v>86</v>
      </c>
      <c r="AV260" s="294" t="s">
        <v>86</v>
      </c>
      <c r="AW260" s="294" t="s">
        <v>32</v>
      </c>
      <c r="AX260" s="294" t="s">
        <v>77</v>
      </c>
      <c r="AY260" s="297" t="s">
        <v>147</v>
      </c>
    </row>
    <row r="261" spans="2:65" s="305" customFormat="1" ht="22.5" customHeight="1" x14ac:dyDescent="0.3">
      <c r="B261" s="298"/>
      <c r="C261" s="299"/>
      <c r="D261" s="299"/>
      <c r="E261" s="300" t="s">
        <v>3</v>
      </c>
      <c r="F261" s="301" t="s">
        <v>157</v>
      </c>
      <c r="G261" s="302"/>
      <c r="H261" s="302"/>
      <c r="I261" s="302"/>
      <c r="J261" s="299"/>
      <c r="K261" s="303">
        <v>1.129</v>
      </c>
      <c r="L261" s="299"/>
      <c r="M261" s="299"/>
      <c r="N261" s="299"/>
      <c r="O261" s="299"/>
      <c r="P261" s="299"/>
      <c r="Q261" s="299"/>
      <c r="R261" s="304"/>
      <c r="T261" s="306"/>
      <c r="U261" s="299"/>
      <c r="V261" s="299"/>
      <c r="W261" s="299"/>
      <c r="X261" s="299"/>
      <c r="Y261" s="299"/>
      <c r="Z261" s="299"/>
      <c r="AA261" s="307"/>
      <c r="AT261" s="308" t="s">
        <v>155</v>
      </c>
      <c r="AU261" s="308" t="s">
        <v>86</v>
      </c>
      <c r="AV261" s="305" t="s">
        <v>152</v>
      </c>
      <c r="AW261" s="305" t="s">
        <v>32</v>
      </c>
      <c r="AX261" s="305" t="s">
        <v>33</v>
      </c>
      <c r="AY261" s="308" t="s">
        <v>147</v>
      </c>
    </row>
    <row r="262" spans="2:65" s="162" customFormat="1" ht="31.5" customHeight="1" x14ac:dyDescent="0.3">
      <c r="B262" s="163"/>
      <c r="C262" s="264" t="s">
        <v>197</v>
      </c>
      <c r="D262" s="264" t="s">
        <v>148</v>
      </c>
      <c r="E262" s="265" t="s">
        <v>1766</v>
      </c>
      <c r="F262" s="266" t="s">
        <v>1767</v>
      </c>
      <c r="G262" s="267"/>
      <c r="H262" s="267"/>
      <c r="I262" s="267"/>
      <c r="J262" s="268" t="s">
        <v>168</v>
      </c>
      <c r="K262" s="269">
        <v>1.129</v>
      </c>
      <c r="L262" s="339"/>
      <c r="M262" s="340"/>
      <c r="N262" s="270">
        <f>ROUND(L262*K262,2)</f>
        <v>0</v>
      </c>
      <c r="O262" s="267"/>
      <c r="P262" s="267"/>
      <c r="Q262" s="267"/>
      <c r="R262" s="168"/>
      <c r="T262" s="271" t="s">
        <v>3</v>
      </c>
      <c r="U262" s="272" t="s">
        <v>42</v>
      </c>
      <c r="V262" s="273">
        <v>4.8280000000000003</v>
      </c>
      <c r="W262" s="273">
        <f>V262*K262</f>
        <v>5.450812</v>
      </c>
      <c r="X262" s="273">
        <v>0</v>
      </c>
      <c r="Y262" s="273">
        <f>X262*K262</f>
        <v>0</v>
      </c>
      <c r="Z262" s="273">
        <v>4.3999999999999997E-2</v>
      </c>
      <c r="AA262" s="274">
        <f>Z262*K262</f>
        <v>4.9675999999999998E-2</v>
      </c>
      <c r="AR262" s="150" t="s">
        <v>152</v>
      </c>
      <c r="AT262" s="150" t="s">
        <v>148</v>
      </c>
      <c r="AU262" s="150" t="s">
        <v>86</v>
      </c>
      <c r="AY262" s="150" t="s">
        <v>147</v>
      </c>
      <c r="BE262" s="275">
        <f>IF(U262="základní",N262,0)</f>
        <v>0</v>
      </c>
      <c r="BF262" s="275">
        <f>IF(U262="snížená",N262,0)</f>
        <v>0</v>
      </c>
      <c r="BG262" s="275">
        <f>IF(U262="zákl. přenesená",N262,0)</f>
        <v>0</v>
      </c>
      <c r="BH262" s="275">
        <f>IF(U262="sníž. přenesená",N262,0)</f>
        <v>0</v>
      </c>
      <c r="BI262" s="275">
        <f>IF(U262="nulová",N262,0)</f>
        <v>0</v>
      </c>
      <c r="BJ262" s="150" t="s">
        <v>33</v>
      </c>
      <c r="BK262" s="275">
        <f>ROUND(L262*K262,2)</f>
        <v>0</v>
      </c>
      <c r="BL262" s="150" t="s">
        <v>152</v>
      </c>
      <c r="BM262" s="150" t="s">
        <v>1768</v>
      </c>
    </row>
    <row r="263" spans="2:65" s="162" customFormat="1" ht="44.25" customHeight="1" x14ac:dyDescent="0.3">
      <c r="B263" s="163"/>
      <c r="C263" s="264" t="s">
        <v>202</v>
      </c>
      <c r="D263" s="264" t="s">
        <v>148</v>
      </c>
      <c r="E263" s="265" t="s">
        <v>1769</v>
      </c>
      <c r="F263" s="266" t="s">
        <v>1770</v>
      </c>
      <c r="G263" s="267"/>
      <c r="H263" s="267"/>
      <c r="I263" s="267"/>
      <c r="J263" s="268" t="s">
        <v>151</v>
      </c>
      <c r="K263" s="269">
        <v>11.288</v>
      </c>
      <c r="L263" s="339"/>
      <c r="M263" s="340"/>
      <c r="N263" s="270">
        <f>ROUND(L263*K263,2)</f>
        <v>0</v>
      </c>
      <c r="O263" s="267"/>
      <c r="P263" s="267"/>
      <c r="Q263" s="267"/>
      <c r="R263" s="168"/>
      <c r="T263" s="271" t="s">
        <v>3</v>
      </c>
      <c r="U263" s="272" t="s">
        <v>42</v>
      </c>
      <c r="V263" s="273">
        <v>0.247</v>
      </c>
      <c r="W263" s="273">
        <f>V263*K263</f>
        <v>2.7881360000000002</v>
      </c>
      <c r="X263" s="273">
        <v>0</v>
      </c>
      <c r="Y263" s="273">
        <f>X263*K263</f>
        <v>0</v>
      </c>
      <c r="Z263" s="273">
        <v>5.8999999999999997E-2</v>
      </c>
      <c r="AA263" s="274">
        <f>Z263*K263</f>
        <v>0.66599200000000003</v>
      </c>
      <c r="AR263" s="150" t="s">
        <v>152</v>
      </c>
      <c r="AT263" s="150" t="s">
        <v>148</v>
      </c>
      <c r="AU263" s="150" t="s">
        <v>86</v>
      </c>
      <c r="AY263" s="150" t="s">
        <v>147</v>
      </c>
      <c r="BE263" s="275">
        <f>IF(U263="základní",N263,0)</f>
        <v>0</v>
      </c>
      <c r="BF263" s="275">
        <f>IF(U263="snížená",N263,0)</f>
        <v>0</v>
      </c>
      <c r="BG263" s="275">
        <f>IF(U263="zákl. přenesená",N263,0)</f>
        <v>0</v>
      </c>
      <c r="BH263" s="275">
        <f>IF(U263="sníž. přenesená",N263,0)</f>
        <v>0</v>
      </c>
      <c r="BI263" s="275">
        <f>IF(U263="nulová",N263,0)</f>
        <v>0</v>
      </c>
      <c r="BJ263" s="150" t="s">
        <v>33</v>
      </c>
      <c r="BK263" s="275">
        <f>ROUND(L263*K263,2)</f>
        <v>0</v>
      </c>
      <c r="BL263" s="150" t="s">
        <v>152</v>
      </c>
      <c r="BM263" s="150" t="s">
        <v>1771</v>
      </c>
    </row>
    <row r="264" spans="2:65" s="283" customFormat="1" ht="22.5" customHeight="1" x14ac:dyDescent="0.3">
      <c r="B264" s="276"/>
      <c r="C264" s="277"/>
      <c r="D264" s="277"/>
      <c r="E264" s="278" t="s">
        <v>3</v>
      </c>
      <c r="F264" s="279" t="s">
        <v>1772</v>
      </c>
      <c r="G264" s="280"/>
      <c r="H264" s="280"/>
      <c r="I264" s="280"/>
      <c r="J264" s="277"/>
      <c r="K264" s="281" t="s">
        <v>3</v>
      </c>
      <c r="L264" s="277"/>
      <c r="M264" s="277"/>
      <c r="N264" s="277"/>
      <c r="O264" s="277"/>
      <c r="P264" s="277"/>
      <c r="Q264" s="277"/>
      <c r="R264" s="282"/>
      <c r="T264" s="284"/>
      <c r="U264" s="277"/>
      <c r="V264" s="277"/>
      <c r="W264" s="277"/>
      <c r="X264" s="277"/>
      <c r="Y264" s="277"/>
      <c r="Z264" s="277"/>
      <c r="AA264" s="285"/>
      <c r="AT264" s="286" t="s">
        <v>155</v>
      </c>
      <c r="AU264" s="286" t="s">
        <v>86</v>
      </c>
      <c r="AV264" s="283" t="s">
        <v>33</v>
      </c>
      <c r="AW264" s="283" t="s">
        <v>32</v>
      </c>
      <c r="AX264" s="283" t="s">
        <v>77</v>
      </c>
      <c r="AY264" s="286" t="s">
        <v>147</v>
      </c>
    </row>
    <row r="265" spans="2:65" s="294" customFormat="1" ht="22.5" customHeight="1" x14ac:dyDescent="0.3">
      <c r="B265" s="287"/>
      <c r="C265" s="288"/>
      <c r="D265" s="288"/>
      <c r="E265" s="289" t="s">
        <v>3</v>
      </c>
      <c r="F265" s="290" t="s">
        <v>1773</v>
      </c>
      <c r="G265" s="291"/>
      <c r="H265" s="291"/>
      <c r="I265" s="291"/>
      <c r="J265" s="288"/>
      <c r="K265" s="292">
        <v>11.288</v>
      </c>
      <c r="L265" s="288"/>
      <c r="M265" s="288"/>
      <c r="N265" s="288"/>
      <c r="O265" s="288"/>
      <c r="P265" s="288"/>
      <c r="Q265" s="288"/>
      <c r="R265" s="293"/>
      <c r="T265" s="295"/>
      <c r="U265" s="288"/>
      <c r="V265" s="288"/>
      <c r="W265" s="288"/>
      <c r="X265" s="288"/>
      <c r="Y265" s="288"/>
      <c r="Z265" s="288"/>
      <c r="AA265" s="296"/>
      <c r="AT265" s="297" t="s">
        <v>155</v>
      </c>
      <c r="AU265" s="297" t="s">
        <v>86</v>
      </c>
      <c r="AV265" s="294" t="s">
        <v>86</v>
      </c>
      <c r="AW265" s="294" t="s">
        <v>32</v>
      </c>
      <c r="AX265" s="294" t="s">
        <v>77</v>
      </c>
      <c r="AY265" s="297" t="s">
        <v>147</v>
      </c>
    </row>
    <row r="266" spans="2:65" s="305" customFormat="1" ht="22.5" customHeight="1" x14ac:dyDescent="0.3">
      <c r="B266" s="298"/>
      <c r="C266" s="299"/>
      <c r="D266" s="299"/>
      <c r="E266" s="300" t="s">
        <v>3</v>
      </c>
      <c r="F266" s="301" t="s">
        <v>157</v>
      </c>
      <c r="G266" s="302"/>
      <c r="H266" s="302"/>
      <c r="I266" s="302"/>
      <c r="J266" s="299"/>
      <c r="K266" s="303">
        <v>11.288</v>
      </c>
      <c r="L266" s="299"/>
      <c r="M266" s="299"/>
      <c r="N266" s="299"/>
      <c r="O266" s="299"/>
      <c r="P266" s="299"/>
      <c r="Q266" s="299"/>
      <c r="R266" s="304"/>
      <c r="T266" s="306"/>
      <c r="U266" s="299"/>
      <c r="V266" s="299"/>
      <c r="W266" s="299"/>
      <c r="X266" s="299"/>
      <c r="Y266" s="299"/>
      <c r="Z266" s="299"/>
      <c r="AA266" s="307"/>
      <c r="AT266" s="308" t="s">
        <v>155</v>
      </c>
      <c r="AU266" s="308" t="s">
        <v>86</v>
      </c>
      <c r="AV266" s="305" t="s">
        <v>152</v>
      </c>
      <c r="AW266" s="305" t="s">
        <v>32</v>
      </c>
      <c r="AX266" s="305" t="s">
        <v>33</v>
      </c>
      <c r="AY266" s="308" t="s">
        <v>147</v>
      </c>
    </row>
    <row r="267" spans="2:65" s="162" customFormat="1" ht="22.5" customHeight="1" x14ac:dyDescent="0.3">
      <c r="B267" s="163"/>
      <c r="C267" s="264" t="s">
        <v>208</v>
      </c>
      <c r="D267" s="264" t="s">
        <v>148</v>
      </c>
      <c r="E267" s="265" t="s">
        <v>1774</v>
      </c>
      <c r="F267" s="266" t="s">
        <v>1775</v>
      </c>
      <c r="G267" s="267"/>
      <c r="H267" s="267"/>
      <c r="I267" s="267"/>
      <c r="J267" s="268" t="s">
        <v>271</v>
      </c>
      <c r="K267" s="269">
        <v>5.45</v>
      </c>
      <c r="L267" s="339"/>
      <c r="M267" s="340"/>
      <c r="N267" s="270">
        <f>ROUND(L267*K267,2)</f>
        <v>0</v>
      </c>
      <c r="O267" s="267"/>
      <c r="P267" s="267"/>
      <c r="Q267" s="267"/>
      <c r="R267" s="168"/>
      <c r="T267" s="271" t="s">
        <v>3</v>
      </c>
      <c r="U267" s="272" t="s">
        <v>42</v>
      </c>
      <c r="V267" s="273">
        <v>9.8000000000000004E-2</v>
      </c>
      <c r="W267" s="273">
        <f>V267*K267</f>
        <v>0.53410000000000002</v>
      </c>
      <c r="X267" s="273">
        <v>0</v>
      </c>
      <c r="Y267" s="273">
        <f>X267*K267</f>
        <v>0</v>
      </c>
      <c r="Z267" s="273">
        <v>8.9999999999999993E-3</v>
      </c>
      <c r="AA267" s="274">
        <f>Z267*K267</f>
        <v>4.9049999999999996E-2</v>
      </c>
      <c r="AR267" s="150" t="s">
        <v>152</v>
      </c>
      <c r="AT267" s="150" t="s">
        <v>148</v>
      </c>
      <c r="AU267" s="150" t="s">
        <v>86</v>
      </c>
      <c r="AY267" s="150" t="s">
        <v>147</v>
      </c>
      <c r="BE267" s="275">
        <f>IF(U267="základní",N267,0)</f>
        <v>0</v>
      </c>
      <c r="BF267" s="275">
        <f>IF(U267="snížená",N267,0)</f>
        <v>0</v>
      </c>
      <c r="BG267" s="275">
        <f>IF(U267="zákl. přenesená",N267,0)</f>
        <v>0</v>
      </c>
      <c r="BH267" s="275">
        <f>IF(U267="sníž. přenesená",N267,0)</f>
        <v>0</v>
      </c>
      <c r="BI267" s="275">
        <f>IF(U267="nulová",N267,0)</f>
        <v>0</v>
      </c>
      <c r="BJ267" s="150" t="s">
        <v>33</v>
      </c>
      <c r="BK267" s="275">
        <f>ROUND(L267*K267,2)</f>
        <v>0</v>
      </c>
      <c r="BL267" s="150" t="s">
        <v>152</v>
      </c>
      <c r="BM267" s="150" t="s">
        <v>1776</v>
      </c>
    </row>
    <row r="268" spans="2:65" s="283" customFormat="1" ht="22.5" customHeight="1" x14ac:dyDescent="0.3">
      <c r="B268" s="276"/>
      <c r="C268" s="277"/>
      <c r="D268" s="277"/>
      <c r="E268" s="278" t="s">
        <v>3</v>
      </c>
      <c r="F268" s="279" t="s">
        <v>1777</v>
      </c>
      <c r="G268" s="280"/>
      <c r="H268" s="280"/>
      <c r="I268" s="280"/>
      <c r="J268" s="277"/>
      <c r="K268" s="281" t="s">
        <v>3</v>
      </c>
      <c r="L268" s="277"/>
      <c r="M268" s="277"/>
      <c r="N268" s="277"/>
      <c r="O268" s="277"/>
      <c r="P268" s="277"/>
      <c r="Q268" s="277"/>
      <c r="R268" s="282"/>
      <c r="T268" s="284"/>
      <c r="U268" s="277"/>
      <c r="V268" s="277"/>
      <c r="W268" s="277"/>
      <c r="X268" s="277"/>
      <c r="Y268" s="277"/>
      <c r="Z268" s="277"/>
      <c r="AA268" s="285"/>
      <c r="AT268" s="286" t="s">
        <v>155</v>
      </c>
      <c r="AU268" s="286" t="s">
        <v>86</v>
      </c>
      <c r="AV268" s="283" t="s">
        <v>33</v>
      </c>
      <c r="AW268" s="283" t="s">
        <v>32</v>
      </c>
      <c r="AX268" s="283" t="s">
        <v>77</v>
      </c>
      <c r="AY268" s="286" t="s">
        <v>147</v>
      </c>
    </row>
    <row r="269" spans="2:65" s="294" customFormat="1" ht="22.5" customHeight="1" x14ac:dyDescent="0.3">
      <c r="B269" s="287"/>
      <c r="C269" s="288"/>
      <c r="D269" s="288"/>
      <c r="E269" s="289" t="s">
        <v>3</v>
      </c>
      <c r="F269" s="290" t="s">
        <v>1778</v>
      </c>
      <c r="G269" s="291"/>
      <c r="H269" s="291"/>
      <c r="I269" s="291"/>
      <c r="J269" s="288"/>
      <c r="K269" s="292">
        <v>5.45</v>
      </c>
      <c r="L269" s="288"/>
      <c r="M269" s="288"/>
      <c r="N269" s="288"/>
      <c r="O269" s="288"/>
      <c r="P269" s="288"/>
      <c r="Q269" s="288"/>
      <c r="R269" s="293"/>
      <c r="T269" s="295"/>
      <c r="U269" s="288"/>
      <c r="V269" s="288"/>
      <c r="W269" s="288"/>
      <c r="X269" s="288"/>
      <c r="Y269" s="288"/>
      <c r="Z269" s="288"/>
      <c r="AA269" s="296"/>
      <c r="AT269" s="297" t="s">
        <v>155</v>
      </c>
      <c r="AU269" s="297" t="s">
        <v>86</v>
      </c>
      <c r="AV269" s="294" t="s">
        <v>86</v>
      </c>
      <c r="AW269" s="294" t="s">
        <v>32</v>
      </c>
      <c r="AX269" s="294" t="s">
        <v>77</v>
      </c>
      <c r="AY269" s="297" t="s">
        <v>147</v>
      </c>
    </row>
    <row r="270" spans="2:65" s="305" customFormat="1" ht="22.5" customHeight="1" x14ac:dyDescent="0.3">
      <c r="B270" s="298"/>
      <c r="C270" s="299"/>
      <c r="D270" s="299"/>
      <c r="E270" s="300" t="s">
        <v>3</v>
      </c>
      <c r="F270" s="301" t="s">
        <v>157</v>
      </c>
      <c r="G270" s="302"/>
      <c r="H270" s="302"/>
      <c r="I270" s="302"/>
      <c r="J270" s="299"/>
      <c r="K270" s="303">
        <v>5.45</v>
      </c>
      <c r="L270" s="299"/>
      <c r="M270" s="299"/>
      <c r="N270" s="299"/>
      <c r="O270" s="299"/>
      <c r="P270" s="299"/>
      <c r="Q270" s="299"/>
      <c r="R270" s="304"/>
      <c r="T270" s="306"/>
      <c r="U270" s="299"/>
      <c r="V270" s="299"/>
      <c r="W270" s="299"/>
      <c r="X270" s="299"/>
      <c r="Y270" s="299"/>
      <c r="Z270" s="299"/>
      <c r="AA270" s="307"/>
      <c r="AT270" s="308" t="s">
        <v>155</v>
      </c>
      <c r="AU270" s="308" t="s">
        <v>86</v>
      </c>
      <c r="AV270" s="305" t="s">
        <v>152</v>
      </c>
      <c r="AW270" s="305" t="s">
        <v>32</v>
      </c>
      <c r="AX270" s="305" t="s">
        <v>33</v>
      </c>
      <c r="AY270" s="308" t="s">
        <v>147</v>
      </c>
    </row>
    <row r="271" spans="2:65" s="162" customFormat="1" ht="31.5" customHeight="1" x14ac:dyDescent="0.3">
      <c r="B271" s="163"/>
      <c r="C271" s="264" t="s">
        <v>225</v>
      </c>
      <c r="D271" s="264" t="s">
        <v>148</v>
      </c>
      <c r="E271" s="265" t="s">
        <v>1779</v>
      </c>
      <c r="F271" s="266" t="s">
        <v>1780</v>
      </c>
      <c r="G271" s="267"/>
      <c r="H271" s="267"/>
      <c r="I271" s="267"/>
      <c r="J271" s="268" t="s">
        <v>586</v>
      </c>
      <c r="K271" s="269">
        <v>12</v>
      </c>
      <c r="L271" s="339"/>
      <c r="M271" s="340"/>
      <c r="N271" s="270">
        <f>ROUND(L271*K271,2)</f>
        <v>0</v>
      </c>
      <c r="O271" s="267"/>
      <c r="P271" s="267"/>
      <c r="Q271" s="267"/>
      <c r="R271" s="168"/>
      <c r="T271" s="271" t="s">
        <v>3</v>
      </c>
      <c r="U271" s="272" t="s">
        <v>42</v>
      </c>
      <c r="V271" s="273">
        <v>8.1000000000000003E-2</v>
      </c>
      <c r="W271" s="273">
        <f>V271*K271</f>
        <v>0.97199999999999998</v>
      </c>
      <c r="X271" s="273">
        <v>0</v>
      </c>
      <c r="Y271" s="273">
        <f>X271*K271</f>
        <v>0</v>
      </c>
      <c r="Z271" s="273">
        <v>0</v>
      </c>
      <c r="AA271" s="274">
        <f>Z271*K271</f>
        <v>0</v>
      </c>
      <c r="AR271" s="150" t="s">
        <v>152</v>
      </c>
      <c r="AT271" s="150" t="s">
        <v>148</v>
      </c>
      <c r="AU271" s="150" t="s">
        <v>86</v>
      </c>
      <c r="AY271" s="150" t="s">
        <v>147</v>
      </c>
      <c r="BE271" s="275">
        <f>IF(U271="základní",N271,0)</f>
        <v>0</v>
      </c>
      <c r="BF271" s="275">
        <f>IF(U271="snížená",N271,0)</f>
        <v>0</v>
      </c>
      <c r="BG271" s="275">
        <f>IF(U271="zákl. přenesená",N271,0)</f>
        <v>0</v>
      </c>
      <c r="BH271" s="275">
        <f>IF(U271="sníž. přenesená",N271,0)</f>
        <v>0</v>
      </c>
      <c r="BI271" s="275">
        <f>IF(U271="nulová",N271,0)</f>
        <v>0</v>
      </c>
      <c r="BJ271" s="150" t="s">
        <v>33</v>
      </c>
      <c r="BK271" s="275">
        <f>ROUND(L271*K271,2)</f>
        <v>0</v>
      </c>
      <c r="BL271" s="150" t="s">
        <v>152</v>
      </c>
      <c r="BM271" s="150" t="s">
        <v>1781</v>
      </c>
    </row>
    <row r="272" spans="2:65" s="162" customFormat="1" ht="54" customHeight="1" x14ac:dyDescent="0.3">
      <c r="B272" s="163"/>
      <c r="C272" s="164"/>
      <c r="D272" s="164"/>
      <c r="E272" s="164"/>
      <c r="F272" s="329" t="s">
        <v>1782</v>
      </c>
      <c r="G272" s="167"/>
      <c r="H272" s="167"/>
      <c r="I272" s="167"/>
      <c r="J272" s="164"/>
      <c r="K272" s="164"/>
      <c r="L272" s="164"/>
      <c r="M272" s="164"/>
      <c r="N272" s="164"/>
      <c r="O272" s="164"/>
      <c r="P272" s="164"/>
      <c r="Q272" s="164"/>
      <c r="R272" s="168"/>
      <c r="T272" s="330"/>
      <c r="U272" s="164"/>
      <c r="V272" s="164"/>
      <c r="W272" s="164"/>
      <c r="X272" s="164"/>
      <c r="Y272" s="164"/>
      <c r="Z272" s="164"/>
      <c r="AA272" s="331"/>
      <c r="AT272" s="150" t="s">
        <v>251</v>
      </c>
      <c r="AU272" s="150" t="s">
        <v>86</v>
      </c>
    </row>
    <row r="273" spans="2:65" s="283" customFormat="1" ht="31.5" customHeight="1" x14ac:dyDescent="0.3">
      <c r="B273" s="276"/>
      <c r="C273" s="277"/>
      <c r="D273" s="277"/>
      <c r="E273" s="278" t="s">
        <v>3</v>
      </c>
      <c r="F273" s="320" t="s">
        <v>1783</v>
      </c>
      <c r="G273" s="280"/>
      <c r="H273" s="280"/>
      <c r="I273" s="280"/>
      <c r="J273" s="277"/>
      <c r="K273" s="281" t="s">
        <v>3</v>
      </c>
      <c r="L273" s="277"/>
      <c r="M273" s="277"/>
      <c r="N273" s="277"/>
      <c r="O273" s="277"/>
      <c r="P273" s="277"/>
      <c r="Q273" s="277"/>
      <c r="R273" s="282"/>
      <c r="T273" s="284"/>
      <c r="U273" s="277"/>
      <c r="V273" s="277"/>
      <c r="W273" s="277"/>
      <c r="X273" s="277"/>
      <c r="Y273" s="277"/>
      <c r="Z273" s="277"/>
      <c r="AA273" s="285"/>
      <c r="AT273" s="286" t="s">
        <v>155</v>
      </c>
      <c r="AU273" s="286" t="s">
        <v>86</v>
      </c>
      <c r="AV273" s="283" t="s">
        <v>33</v>
      </c>
      <c r="AW273" s="283" t="s">
        <v>32</v>
      </c>
      <c r="AX273" s="283" t="s">
        <v>77</v>
      </c>
      <c r="AY273" s="286" t="s">
        <v>147</v>
      </c>
    </row>
    <row r="274" spans="2:65" s="294" customFormat="1" ht="22.5" customHeight="1" x14ac:dyDescent="0.3">
      <c r="B274" s="287"/>
      <c r="C274" s="288"/>
      <c r="D274" s="288"/>
      <c r="E274" s="289" t="s">
        <v>3</v>
      </c>
      <c r="F274" s="290" t="s">
        <v>1784</v>
      </c>
      <c r="G274" s="291"/>
      <c r="H274" s="291"/>
      <c r="I274" s="291"/>
      <c r="J274" s="288"/>
      <c r="K274" s="292">
        <v>12</v>
      </c>
      <c r="L274" s="288"/>
      <c r="M274" s="288"/>
      <c r="N274" s="288"/>
      <c r="O274" s="288"/>
      <c r="P274" s="288"/>
      <c r="Q274" s="288"/>
      <c r="R274" s="293"/>
      <c r="T274" s="295"/>
      <c r="U274" s="288"/>
      <c r="V274" s="288"/>
      <c r="W274" s="288"/>
      <c r="X274" s="288"/>
      <c r="Y274" s="288"/>
      <c r="Z274" s="288"/>
      <c r="AA274" s="296"/>
      <c r="AT274" s="297" t="s">
        <v>155</v>
      </c>
      <c r="AU274" s="297" t="s">
        <v>86</v>
      </c>
      <c r="AV274" s="294" t="s">
        <v>86</v>
      </c>
      <c r="AW274" s="294" t="s">
        <v>32</v>
      </c>
      <c r="AX274" s="294" t="s">
        <v>77</v>
      </c>
      <c r="AY274" s="297" t="s">
        <v>147</v>
      </c>
    </row>
    <row r="275" spans="2:65" s="305" customFormat="1" ht="22.5" customHeight="1" x14ac:dyDescent="0.3">
      <c r="B275" s="298"/>
      <c r="C275" s="299"/>
      <c r="D275" s="299"/>
      <c r="E275" s="300" t="s">
        <v>3</v>
      </c>
      <c r="F275" s="301" t="s">
        <v>157</v>
      </c>
      <c r="G275" s="302"/>
      <c r="H275" s="302"/>
      <c r="I275" s="302"/>
      <c r="J275" s="299"/>
      <c r="K275" s="303">
        <v>12</v>
      </c>
      <c r="L275" s="299"/>
      <c r="M275" s="299"/>
      <c r="N275" s="299"/>
      <c r="O275" s="299"/>
      <c r="P275" s="299"/>
      <c r="Q275" s="299"/>
      <c r="R275" s="304"/>
      <c r="T275" s="306"/>
      <c r="U275" s="299"/>
      <c r="V275" s="299"/>
      <c r="W275" s="299"/>
      <c r="X275" s="299"/>
      <c r="Y275" s="299"/>
      <c r="Z275" s="299"/>
      <c r="AA275" s="307"/>
      <c r="AT275" s="308" t="s">
        <v>155</v>
      </c>
      <c r="AU275" s="308" t="s">
        <v>86</v>
      </c>
      <c r="AV275" s="305" t="s">
        <v>152</v>
      </c>
      <c r="AW275" s="305" t="s">
        <v>32</v>
      </c>
      <c r="AX275" s="305" t="s">
        <v>33</v>
      </c>
      <c r="AY275" s="308" t="s">
        <v>147</v>
      </c>
    </row>
    <row r="276" spans="2:65" s="162" customFormat="1" ht="31.5" customHeight="1" x14ac:dyDescent="0.3">
      <c r="B276" s="163"/>
      <c r="C276" s="264" t="s">
        <v>445</v>
      </c>
      <c r="D276" s="264" t="s">
        <v>148</v>
      </c>
      <c r="E276" s="265" t="s">
        <v>1785</v>
      </c>
      <c r="F276" s="266" t="s">
        <v>1786</v>
      </c>
      <c r="G276" s="267"/>
      <c r="H276" s="267"/>
      <c r="I276" s="267"/>
      <c r="J276" s="268" t="s">
        <v>586</v>
      </c>
      <c r="K276" s="269">
        <v>14</v>
      </c>
      <c r="L276" s="339"/>
      <c r="M276" s="340"/>
      <c r="N276" s="270">
        <f>ROUND(L276*K276,2)</f>
        <v>0</v>
      </c>
      <c r="O276" s="267"/>
      <c r="P276" s="267"/>
      <c r="Q276" s="267"/>
      <c r="R276" s="168"/>
      <c r="T276" s="271" t="s">
        <v>3</v>
      </c>
      <c r="U276" s="272" t="s">
        <v>42</v>
      </c>
      <c r="V276" s="273">
        <v>0.19900000000000001</v>
      </c>
      <c r="W276" s="273">
        <f>V276*K276</f>
        <v>2.786</v>
      </c>
      <c r="X276" s="273">
        <v>0</v>
      </c>
      <c r="Y276" s="273">
        <f>X276*K276</f>
        <v>0</v>
      </c>
      <c r="Z276" s="273">
        <v>0</v>
      </c>
      <c r="AA276" s="274">
        <f>Z276*K276</f>
        <v>0</v>
      </c>
      <c r="AR276" s="150" t="s">
        <v>152</v>
      </c>
      <c r="AT276" s="150" t="s">
        <v>148</v>
      </c>
      <c r="AU276" s="150" t="s">
        <v>86</v>
      </c>
      <c r="AY276" s="150" t="s">
        <v>147</v>
      </c>
      <c r="BE276" s="275">
        <f>IF(U276="základní",N276,0)</f>
        <v>0</v>
      </c>
      <c r="BF276" s="275">
        <f>IF(U276="snížená",N276,0)</f>
        <v>0</v>
      </c>
      <c r="BG276" s="275">
        <f>IF(U276="zákl. přenesená",N276,0)</f>
        <v>0</v>
      </c>
      <c r="BH276" s="275">
        <f>IF(U276="sníž. přenesená",N276,0)</f>
        <v>0</v>
      </c>
      <c r="BI276" s="275">
        <f>IF(U276="nulová",N276,0)</f>
        <v>0</v>
      </c>
      <c r="BJ276" s="150" t="s">
        <v>33</v>
      </c>
      <c r="BK276" s="275">
        <f>ROUND(L276*K276,2)</f>
        <v>0</v>
      </c>
      <c r="BL276" s="150" t="s">
        <v>152</v>
      </c>
      <c r="BM276" s="150" t="s">
        <v>1787</v>
      </c>
    </row>
    <row r="277" spans="2:65" s="283" customFormat="1" ht="22.5" customHeight="1" x14ac:dyDescent="0.3">
      <c r="B277" s="276"/>
      <c r="C277" s="277"/>
      <c r="D277" s="277"/>
      <c r="E277" s="278" t="s">
        <v>3</v>
      </c>
      <c r="F277" s="279" t="s">
        <v>1788</v>
      </c>
      <c r="G277" s="280"/>
      <c r="H277" s="280"/>
      <c r="I277" s="280"/>
      <c r="J277" s="277"/>
      <c r="K277" s="281" t="s">
        <v>3</v>
      </c>
      <c r="L277" s="277"/>
      <c r="M277" s="277"/>
      <c r="N277" s="277"/>
      <c r="O277" s="277"/>
      <c r="P277" s="277"/>
      <c r="Q277" s="277"/>
      <c r="R277" s="282"/>
      <c r="T277" s="284"/>
      <c r="U277" s="277"/>
      <c r="V277" s="277"/>
      <c r="W277" s="277"/>
      <c r="X277" s="277"/>
      <c r="Y277" s="277"/>
      <c r="Z277" s="277"/>
      <c r="AA277" s="285"/>
      <c r="AT277" s="286" t="s">
        <v>155</v>
      </c>
      <c r="AU277" s="286" t="s">
        <v>86</v>
      </c>
      <c r="AV277" s="283" t="s">
        <v>33</v>
      </c>
      <c r="AW277" s="283" t="s">
        <v>32</v>
      </c>
      <c r="AX277" s="283" t="s">
        <v>77</v>
      </c>
      <c r="AY277" s="286" t="s">
        <v>147</v>
      </c>
    </row>
    <row r="278" spans="2:65" s="294" customFormat="1" ht="22.5" customHeight="1" x14ac:dyDescent="0.3">
      <c r="B278" s="287"/>
      <c r="C278" s="288"/>
      <c r="D278" s="288"/>
      <c r="E278" s="289" t="s">
        <v>3</v>
      </c>
      <c r="F278" s="290" t="s">
        <v>1789</v>
      </c>
      <c r="G278" s="291"/>
      <c r="H278" s="291"/>
      <c r="I278" s="291"/>
      <c r="J278" s="288"/>
      <c r="K278" s="292">
        <v>14</v>
      </c>
      <c r="L278" s="288"/>
      <c r="M278" s="288"/>
      <c r="N278" s="288"/>
      <c r="O278" s="288"/>
      <c r="P278" s="288"/>
      <c r="Q278" s="288"/>
      <c r="R278" s="293"/>
      <c r="T278" s="295"/>
      <c r="U278" s="288"/>
      <c r="V278" s="288"/>
      <c r="W278" s="288"/>
      <c r="X278" s="288"/>
      <c r="Y278" s="288"/>
      <c r="Z278" s="288"/>
      <c r="AA278" s="296"/>
      <c r="AT278" s="297" t="s">
        <v>155</v>
      </c>
      <c r="AU278" s="297" t="s">
        <v>86</v>
      </c>
      <c r="AV278" s="294" t="s">
        <v>86</v>
      </c>
      <c r="AW278" s="294" t="s">
        <v>32</v>
      </c>
      <c r="AX278" s="294" t="s">
        <v>77</v>
      </c>
      <c r="AY278" s="297" t="s">
        <v>147</v>
      </c>
    </row>
    <row r="279" spans="2:65" s="305" customFormat="1" ht="22.5" customHeight="1" x14ac:dyDescent="0.3">
      <c r="B279" s="298"/>
      <c r="C279" s="299"/>
      <c r="D279" s="299"/>
      <c r="E279" s="300" t="s">
        <v>3</v>
      </c>
      <c r="F279" s="301" t="s">
        <v>157</v>
      </c>
      <c r="G279" s="302"/>
      <c r="H279" s="302"/>
      <c r="I279" s="302"/>
      <c r="J279" s="299"/>
      <c r="K279" s="303">
        <v>14</v>
      </c>
      <c r="L279" s="299"/>
      <c r="M279" s="299"/>
      <c r="N279" s="299"/>
      <c r="O279" s="299"/>
      <c r="P279" s="299"/>
      <c r="Q279" s="299"/>
      <c r="R279" s="304"/>
      <c r="T279" s="306"/>
      <c r="U279" s="299"/>
      <c r="V279" s="299"/>
      <c r="W279" s="299"/>
      <c r="X279" s="299"/>
      <c r="Y279" s="299"/>
      <c r="Z279" s="299"/>
      <c r="AA279" s="307"/>
      <c r="AT279" s="308" t="s">
        <v>155</v>
      </c>
      <c r="AU279" s="308" t="s">
        <v>86</v>
      </c>
      <c r="AV279" s="305" t="s">
        <v>152</v>
      </c>
      <c r="AW279" s="305" t="s">
        <v>32</v>
      </c>
      <c r="AX279" s="305" t="s">
        <v>33</v>
      </c>
      <c r="AY279" s="308" t="s">
        <v>147</v>
      </c>
    </row>
    <row r="280" spans="2:65" s="162" customFormat="1" ht="31.5" customHeight="1" x14ac:dyDescent="0.3">
      <c r="B280" s="163"/>
      <c r="C280" s="264" t="s">
        <v>9</v>
      </c>
      <c r="D280" s="264" t="s">
        <v>148</v>
      </c>
      <c r="E280" s="265" t="s">
        <v>1790</v>
      </c>
      <c r="F280" s="266" t="s">
        <v>1791</v>
      </c>
      <c r="G280" s="267"/>
      <c r="H280" s="267"/>
      <c r="I280" s="267"/>
      <c r="J280" s="268" t="s">
        <v>151</v>
      </c>
      <c r="K280" s="269">
        <v>0.67500000000000004</v>
      </c>
      <c r="L280" s="339"/>
      <c r="M280" s="340"/>
      <c r="N280" s="270">
        <f>ROUND(L280*K280,2)</f>
        <v>0</v>
      </c>
      <c r="O280" s="267"/>
      <c r="P280" s="267"/>
      <c r="Q280" s="267"/>
      <c r="R280" s="168"/>
      <c r="T280" s="271" t="s">
        <v>3</v>
      </c>
      <c r="U280" s="272" t="s">
        <v>42</v>
      </c>
      <c r="V280" s="273">
        <v>1.55</v>
      </c>
      <c r="W280" s="273">
        <f>V280*K280</f>
        <v>1.0462500000000001</v>
      </c>
      <c r="X280" s="273">
        <v>0</v>
      </c>
      <c r="Y280" s="273">
        <f>X280*K280</f>
        <v>0</v>
      </c>
      <c r="Z280" s="273">
        <v>3.7999999999999999E-2</v>
      </c>
      <c r="AA280" s="274">
        <f>Z280*K280</f>
        <v>2.5650000000000003E-2</v>
      </c>
      <c r="AR280" s="150" t="s">
        <v>152</v>
      </c>
      <c r="AT280" s="150" t="s">
        <v>148</v>
      </c>
      <c r="AU280" s="150" t="s">
        <v>86</v>
      </c>
      <c r="AY280" s="150" t="s">
        <v>147</v>
      </c>
      <c r="BE280" s="275">
        <f>IF(U280="základní",N280,0)</f>
        <v>0</v>
      </c>
      <c r="BF280" s="275">
        <f>IF(U280="snížená",N280,0)</f>
        <v>0</v>
      </c>
      <c r="BG280" s="275">
        <f>IF(U280="zákl. přenesená",N280,0)</f>
        <v>0</v>
      </c>
      <c r="BH280" s="275">
        <f>IF(U280="sníž. přenesená",N280,0)</f>
        <v>0</v>
      </c>
      <c r="BI280" s="275">
        <f>IF(U280="nulová",N280,0)</f>
        <v>0</v>
      </c>
      <c r="BJ280" s="150" t="s">
        <v>33</v>
      </c>
      <c r="BK280" s="275">
        <f>ROUND(L280*K280,2)</f>
        <v>0</v>
      </c>
      <c r="BL280" s="150" t="s">
        <v>152</v>
      </c>
      <c r="BM280" s="150" t="s">
        <v>1792</v>
      </c>
    </row>
    <row r="281" spans="2:65" s="283" customFormat="1" ht="31.5" customHeight="1" x14ac:dyDescent="0.3">
      <c r="B281" s="276"/>
      <c r="C281" s="277"/>
      <c r="D281" s="277"/>
      <c r="E281" s="278" t="s">
        <v>3</v>
      </c>
      <c r="F281" s="279" t="s">
        <v>1793</v>
      </c>
      <c r="G281" s="280"/>
      <c r="H281" s="280"/>
      <c r="I281" s="280"/>
      <c r="J281" s="277"/>
      <c r="K281" s="281" t="s">
        <v>3</v>
      </c>
      <c r="L281" s="277"/>
      <c r="M281" s="277"/>
      <c r="N281" s="277"/>
      <c r="O281" s="277"/>
      <c r="P281" s="277"/>
      <c r="Q281" s="277"/>
      <c r="R281" s="282"/>
      <c r="T281" s="284"/>
      <c r="U281" s="277"/>
      <c r="V281" s="277"/>
      <c r="W281" s="277"/>
      <c r="X281" s="277"/>
      <c r="Y281" s="277"/>
      <c r="Z281" s="277"/>
      <c r="AA281" s="285"/>
      <c r="AT281" s="286" t="s">
        <v>155</v>
      </c>
      <c r="AU281" s="286" t="s">
        <v>86</v>
      </c>
      <c r="AV281" s="283" t="s">
        <v>33</v>
      </c>
      <c r="AW281" s="283" t="s">
        <v>32</v>
      </c>
      <c r="AX281" s="283" t="s">
        <v>77</v>
      </c>
      <c r="AY281" s="286" t="s">
        <v>147</v>
      </c>
    </row>
    <row r="282" spans="2:65" s="294" customFormat="1" ht="22.5" customHeight="1" x14ac:dyDescent="0.3">
      <c r="B282" s="287"/>
      <c r="C282" s="288"/>
      <c r="D282" s="288"/>
      <c r="E282" s="289" t="s">
        <v>3</v>
      </c>
      <c r="F282" s="290" t="s">
        <v>1794</v>
      </c>
      <c r="G282" s="291"/>
      <c r="H282" s="291"/>
      <c r="I282" s="291"/>
      <c r="J282" s="288"/>
      <c r="K282" s="292">
        <v>0.67500000000000004</v>
      </c>
      <c r="L282" s="288"/>
      <c r="M282" s="288"/>
      <c r="N282" s="288"/>
      <c r="O282" s="288"/>
      <c r="P282" s="288"/>
      <c r="Q282" s="288"/>
      <c r="R282" s="293"/>
      <c r="T282" s="295"/>
      <c r="U282" s="288"/>
      <c r="V282" s="288"/>
      <c r="W282" s="288"/>
      <c r="X282" s="288"/>
      <c r="Y282" s="288"/>
      <c r="Z282" s="288"/>
      <c r="AA282" s="296"/>
      <c r="AT282" s="297" t="s">
        <v>155</v>
      </c>
      <c r="AU282" s="297" t="s">
        <v>86</v>
      </c>
      <c r="AV282" s="294" t="s">
        <v>86</v>
      </c>
      <c r="AW282" s="294" t="s">
        <v>32</v>
      </c>
      <c r="AX282" s="294" t="s">
        <v>77</v>
      </c>
      <c r="AY282" s="297" t="s">
        <v>147</v>
      </c>
    </row>
    <row r="283" spans="2:65" s="305" customFormat="1" ht="22.5" customHeight="1" x14ac:dyDescent="0.3">
      <c r="B283" s="298"/>
      <c r="C283" s="299"/>
      <c r="D283" s="299"/>
      <c r="E283" s="300" t="s">
        <v>3</v>
      </c>
      <c r="F283" s="301" t="s">
        <v>157</v>
      </c>
      <c r="G283" s="302"/>
      <c r="H283" s="302"/>
      <c r="I283" s="302"/>
      <c r="J283" s="299"/>
      <c r="K283" s="303">
        <v>0.67500000000000004</v>
      </c>
      <c r="L283" s="299"/>
      <c r="M283" s="299"/>
      <c r="N283" s="299"/>
      <c r="O283" s="299"/>
      <c r="P283" s="299"/>
      <c r="Q283" s="299"/>
      <c r="R283" s="304"/>
      <c r="T283" s="306"/>
      <c r="U283" s="299"/>
      <c r="V283" s="299"/>
      <c r="W283" s="299"/>
      <c r="X283" s="299"/>
      <c r="Y283" s="299"/>
      <c r="Z283" s="299"/>
      <c r="AA283" s="307"/>
      <c r="AT283" s="308" t="s">
        <v>155</v>
      </c>
      <c r="AU283" s="308" t="s">
        <v>86</v>
      </c>
      <c r="AV283" s="305" t="s">
        <v>152</v>
      </c>
      <c r="AW283" s="305" t="s">
        <v>32</v>
      </c>
      <c r="AX283" s="305" t="s">
        <v>33</v>
      </c>
      <c r="AY283" s="308" t="s">
        <v>147</v>
      </c>
    </row>
    <row r="284" spans="2:65" s="162" customFormat="1" ht="31.5" customHeight="1" x14ac:dyDescent="0.3">
      <c r="B284" s="163"/>
      <c r="C284" s="264" t="s">
        <v>238</v>
      </c>
      <c r="D284" s="264" t="s">
        <v>148</v>
      </c>
      <c r="E284" s="265" t="s">
        <v>1795</v>
      </c>
      <c r="F284" s="266" t="s">
        <v>1796</v>
      </c>
      <c r="G284" s="267"/>
      <c r="H284" s="267"/>
      <c r="I284" s="267"/>
      <c r="J284" s="268" t="s">
        <v>151</v>
      </c>
      <c r="K284" s="269">
        <v>2.7269999999999999</v>
      </c>
      <c r="L284" s="339"/>
      <c r="M284" s="340"/>
      <c r="N284" s="270">
        <f>ROUND(L284*K284,2)</f>
        <v>0</v>
      </c>
      <c r="O284" s="267"/>
      <c r="P284" s="267"/>
      <c r="Q284" s="267"/>
      <c r="R284" s="168"/>
      <c r="T284" s="271" t="s">
        <v>3</v>
      </c>
      <c r="U284" s="272" t="s">
        <v>42</v>
      </c>
      <c r="V284" s="273">
        <v>0.42499999999999999</v>
      </c>
      <c r="W284" s="273">
        <f>V284*K284</f>
        <v>1.1589749999999999</v>
      </c>
      <c r="X284" s="273">
        <v>0</v>
      </c>
      <c r="Y284" s="273">
        <f>X284*K284</f>
        <v>0</v>
      </c>
      <c r="Z284" s="273">
        <v>5.5E-2</v>
      </c>
      <c r="AA284" s="274">
        <f>Z284*K284</f>
        <v>0.14998500000000001</v>
      </c>
      <c r="AR284" s="150" t="s">
        <v>152</v>
      </c>
      <c r="AT284" s="150" t="s">
        <v>148</v>
      </c>
      <c r="AU284" s="150" t="s">
        <v>86</v>
      </c>
      <c r="AY284" s="150" t="s">
        <v>147</v>
      </c>
      <c r="BE284" s="275">
        <f>IF(U284="základní",N284,0)</f>
        <v>0</v>
      </c>
      <c r="BF284" s="275">
        <f>IF(U284="snížená",N284,0)</f>
        <v>0</v>
      </c>
      <c r="BG284" s="275">
        <f>IF(U284="zákl. přenesená",N284,0)</f>
        <v>0</v>
      </c>
      <c r="BH284" s="275">
        <f>IF(U284="sníž. přenesená",N284,0)</f>
        <v>0</v>
      </c>
      <c r="BI284" s="275">
        <f>IF(U284="nulová",N284,0)</f>
        <v>0</v>
      </c>
      <c r="BJ284" s="150" t="s">
        <v>33</v>
      </c>
      <c r="BK284" s="275">
        <f>ROUND(L284*K284,2)</f>
        <v>0</v>
      </c>
      <c r="BL284" s="150" t="s">
        <v>152</v>
      </c>
      <c r="BM284" s="150" t="s">
        <v>1797</v>
      </c>
    </row>
    <row r="285" spans="2:65" s="283" customFormat="1" ht="22.5" customHeight="1" x14ac:dyDescent="0.3">
      <c r="B285" s="276"/>
      <c r="C285" s="277"/>
      <c r="D285" s="277"/>
      <c r="E285" s="278" t="s">
        <v>3</v>
      </c>
      <c r="F285" s="279" t="s">
        <v>1798</v>
      </c>
      <c r="G285" s="280"/>
      <c r="H285" s="280"/>
      <c r="I285" s="280"/>
      <c r="J285" s="277"/>
      <c r="K285" s="281" t="s">
        <v>3</v>
      </c>
      <c r="L285" s="277"/>
      <c r="M285" s="277"/>
      <c r="N285" s="277"/>
      <c r="O285" s="277"/>
      <c r="P285" s="277"/>
      <c r="Q285" s="277"/>
      <c r="R285" s="282"/>
      <c r="T285" s="284"/>
      <c r="U285" s="277"/>
      <c r="V285" s="277"/>
      <c r="W285" s="277"/>
      <c r="X285" s="277"/>
      <c r="Y285" s="277"/>
      <c r="Z285" s="277"/>
      <c r="AA285" s="285"/>
      <c r="AT285" s="286" t="s">
        <v>155</v>
      </c>
      <c r="AU285" s="286" t="s">
        <v>86</v>
      </c>
      <c r="AV285" s="283" t="s">
        <v>33</v>
      </c>
      <c r="AW285" s="283" t="s">
        <v>32</v>
      </c>
      <c r="AX285" s="283" t="s">
        <v>77</v>
      </c>
      <c r="AY285" s="286" t="s">
        <v>147</v>
      </c>
    </row>
    <row r="286" spans="2:65" s="294" customFormat="1" ht="22.5" customHeight="1" x14ac:dyDescent="0.3">
      <c r="B286" s="287"/>
      <c r="C286" s="288"/>
      <c r="D286" s="288"/>
      <c r="E286" s="289" t="s">
        <v>3</v>
      </c>
      <c r="F286" s="290" t="s">
        <v>1799</v>
      </c>
      <c r="G286" s="291"/>
      <c r="H286" s="291"/>
      <c r="I286" s="291"/>
      <c r="J286" s="288"/>
      <c r="K286" s="292">
        <v>2.7269999999999999</v>
      </c>
      <c r="L286" s="288"/>
      <c r="M286" s="288"/>
      <c r="N286" s="288"/>
      <c r="O286" s="288"/>
      <c r="P286" s="288"/>
      <c r="Q286" s="288"/>
      <c r="R286" s="293"/>
      <c r="T286" s="295"/>
      <c r="U286" s="288"/>
      <c r="V286" s="288"/>
      <c r="W286" s="288"/>
      <c r="X286" s="288"/>
      <c r="Y286" s="288"/>
      <c r="Z286" s="288"/>
      <c r="AA286" s="296"/>
      <c r="AT286" s="297" t="s">
        <v>155</v>
      </c>
      <c r="AU286" s="297" t="s">
        <v>86</v>
      </c>
      <c r="AV286" s="294" t="s">
        <v>86</v>
      </c>
      <c r="AW286" s="294" t="s">
        <v>32</v>
      </c>
      <c r="AX286" s="294" t="s">
        <v>77</v>
      </c>
      <c r="AY286" s="297" t="s">
        <v>147</v>
      </c>
    </row>
    <row r="287" spans="2:65" s="305" customFormat="1" ht="22.5" customHeight="1" x14ac:dyDescent="0.3">
      <c r="B287" s="298"/>
      <c r="C287" s="299"/>
      <c r="D287" s="299"/>
      <c r="E287" s="300" t="s">
        <v>3</v>
      </c>
      <c r="F287" s="301" t="s">
        <v>157</v>
      </c>
      <c r="G287" s="302"/>
      <c r="H287" s="302"/>
      <c r="I287" s="302"/>
      <c r="J287" s="299"/>
      <c r="K287" s="303">
        <v>2.7269999999999999</v>
      </c>
      <c r="L287" s="299"/>
      <c r="M287" s="299"/>
      <c r="N287" s="299"/>
      <c r="O287" s="299"/>
      <c r="P287" s="299"/>
      <c r="Q287" s="299"/>
      <c r="R287" s="304"/>
      <c r="T287" s="306"/>
      <c r="U287" s="299"/>
      <c r="V287" s="299"/>
      <c r="W287" s="299"/>
      <c r="X287" s="299"/>
      <c r="Y287" s="299"/>
      <c r="Z287" s="299"/>
      <c r="AA287" s="307"/>
      <c r="AT287" s="308" t="s">
        <v>155</v>
      </c>
      <c r="AU287" s="308" t="s">
        <v>86</v>
      </c>
      <c r="AV287" s="305" t="s">
        <v>152</v>
      </c>
      <c r="AW287" s="305" t="s">
        <v>32</v>
      </c>
      <c r="AX287" s="305" t="s">
        <v>33</v>
      </c>
      <c r="AY287" s="308" t="s">
        <v>147</v>
      </c>
    </row>
    <row r="288" spans="2:65" s="162" customFormat="1" ht="31.5" customHeight="1" x14ac:dyDescent="0.3">
      <c r="B288" s="163"/>
      <c r="C288" s="264" t="s">
        <v>232</v>
      </c>
      <c r="D288" s="264" t="s">
        <v>148</v>
      </c>
      <c r="E288" s="265" t="s">
        <v>1800</v>
      </c>
      <c r="F288" s="266" t="s">
        <v>1801</v>
      </c>
      <c r="G288" s="267"/>
      <c r="H288" s="267"/>
      <c r="I288" s="267"/>
      <c r="J288" s="268" t="s">
        <v>151</v>
      </c>
      <c r="K288" s="269">
        <v>2.0699999999999998</v>
      </c>
      <c r="L288" s="339"/>
      <c r="M288" s="340"/>
      <c r="N288" s="270">
        <f>ROUND(L288*K288,2)</f>
        <v>0</v>
      </c>
      <c r="O288" s="267"/>
      <c r="P288" s="267"/>
      <c r="Q288" s="267"/>
      <c r="R288" s="168"/>
      <c r="T288" s="271" t="s">
        <v>3</v>
      </c>
      <c r="U288" s="272" t="s">
        <v>42</v>
      </c>
      <c r="V288" s="273">
        <v>1.524</v>
      </c>
      <c r="W288" s="273">
        <f>V288*K288</f>
        <v>3.1546799999999999</v>
      </c>
      <c r="X288" s="273">
        <v>0</v>
      </c>
      <c r="Y288" s="273">
        <f>X288*K288</f>
        <v>0</v>
      </c>
      <c r="Z288" s="273">
        <v>0.54500000000000004</v>
      </c>
      <c r="AA288" s="274">
        <f>Z288*K288</f>
        <v>1.12815</v>
      </c>
      <c r="AR288" s="150" t="s">
        <v>152</v>
      </c>
      <c r="AT288" s="150" t="s">
        <v>148</v>
      </c>
      <c r="AU288" s="150" t="s">
        <v>86</v>
      </c>
      <c r="AY288" s="150" t="s">
        <v>147</v>
      </c>
      <c r="BE288" s="275">
        <f>IF(U288="základní",N288,0)</f>
        <v>0</v>
      </c>
      <c r="BF288" s="275">
        <f>IF(U288="snížená",N288,0)</f>
        <v>0</v>
      </c>
      <c r="BG288" s="275">
        <f>IF(U288="zákl. přenesená",N288,0)</f>
        <v>0</v>
      </c>
      <c r="BH288" s="275">
        <f>IF(U288="sníž. přenesená",N288,0)</f>
        <v>0</v>
      </c>
      <c r="BI288" s="275">
        <f>IF(U288="nulová",N288,0)</f>
        <v>0</v>
      </c>
      <c r="BJ288" s="150" t="s">
        <v>33</v>
      </c>
      <c r="BK288" s="275">
        <f>ROUND(L288*K288,2)</f>
        <v>0</v>
      </c>
      <c r="BL288" s="150" t="s">
        <v>152</v>
      </c>
      <c r="BM288" s="150" t="s">
        <v>1802</v>
      </c>
    </row>
    <row r="289" spans="2:65" s="283" customFormat="1" ht="22.5" customHeight="1" x14ac:dyDescent="0.3">
      <c r="B289" s="276"/>
      <c r="C289" s="277"/>
      <c r="D289" s="277"/>
      <c r="E289" s="278" t="s">
        <v>3</v>
      </c>
      <c r="F289" s="279" t="s">
        <v>1803</v>
      </c>
      <c r="G289" s="280"/>
      <c r="H289" s="280"/>
      <c r="I289" s="280"/>
      <c r="J289" s="277"/>
      <c r="K289" s="281" t="s">
        <v>3</v>
      </c>
      <c r="L289" s="277"/>
      <c r="M289" s="277"/>
      <c r="N289" s="277"/>
      <c r="O289" s="277"/>
      <c r="P289" s="277"/>
      <c r="Q289" s="277"/>
      <c r="R289" s="282"/>
      <c r="T289" s="284"/>
      <c r="U289" s="277"/>
      <c r="V289" s="277"/>
      <c r="W289" s="277"/>
      <c r="X289" s="277"/>
      <c r="Y289" s="277"/>
      <c r="Z289" s="277"/>
      <c r="AA289" s="285"/>
      <c r="AT289" s="286" t="s">
        <v>155</v>
      </c>
      <c r="AU289" s="286" t="s">
        <v>86</v>
      </c>
      <c r="AV289" s="283" t="s">
        <v>33</v>
      </c>
      <c r="AW289" s="283" t="s">
        <v>32</v>
      </c>
      <c r="AX289" s="283" t="s">
        <v>77</v>
      </c>
      <c r="AY289" s="286" t="s">
        <v>147</v>
      </c>
    </row>
    <row r="290" spans="2:65" s="294" customFormat="1" ht="22.5" customHeight="1" x14ac:dyDescent="0.3">
      <c r="B290" s="287"/>
      <c r="C290" s="288"/>
      <c r="D290" s="288"/>
      <c r="E290" s="289" t="s">
        <v>3</v>
      </c>
      <c r="F290" s="290" t="s">
        <v>1804</v>
      </c>
      <c r="G290" s="291"/>
      <c r="H290" s="291"/>
      <c r="I290" s="291"/>
      <c r="J290" s="288"/>
      <c r="K290" s="292">
        <v>2.0699999999999998</v>
      </c>
      <c r="L290" s="288"/>
      <c r="M290" s="288"/>
      <c r="N290" s="288"/>
      <c r="O290" s="288"/>
      <c r="P290" s="288"/>
      <c r="Q290" s="288"/>
      <c r="R290" s="293"/>
      <c r="T290" s="295"/>
      <c r="U290" s="288"/>
      <c r="V290" s="288"/>
      <c r="W290" s="288"/>
      <c r="X290" s="288"/>
      <c r="Y290" s="288"/>
      <c r="Z290" s="288"/>
      <c r="AA290" s="296"/>
      <c r="AT290" s="297" t="s">
        <v>155</v>
      </c>
      <c r="AU290" s="297" t="s">
        <v>86</v>
      </c>
      <c r="AV290" s="294" t="s">
        <v>86</v>
      </c>
      <c r="AW290" s="294" t="s">
        <v>32</v>
      </c>
      <c r="AX290" s="294" t="s">
        <v>77</v>
      </c>
      <c r="AY290" s="297" t="s">
        <v>147</v>
      </c>
    </row>
    <row r="291" spans="2:65" s="305" customFormat="1" ht="22.5" customHeight="1" x14ac:dyDescent="0.3">
      <c r="B291" s="298"/>
      <c r="C291" s="299"/>
      <c r="D291" s="299"/>
      <c r="E291" s="300" t="s">
        <v>3</v>
      </c>
      <c r="F291" s="301" t="s">
        <v>157</v>
      </c>
      <c r="G291" s="302"/>
      <c r="H291" s="302"/>
      <c r="I291" s="302"/>
      <c r="J291" s="299"/>
      <c r="K291" s="303">
        <v>2.0699999999999998</v>
      </c>
      <c r="L291" s="299"/>
      <c r="M291" s="299"/>
      <c r="N291" s="299"/>
      <c r="O291" s="299"/>
      <c r="P291" s="299"/>
      <c r="Q291" s="299"/>
      <c r="R291" s="304"/>
      <c r="T291" s="306"/>
      <c r="U291" s="299"/>
      <c r="V291" s="299"/>
      <c r="W291" s="299"/>
      <c r="X291" s="299"/>
      <c r="Y291" s="299"/>
      <c r="Z291" s="299"/>
      <c r="AA291" s="307"/>
      <c r="AT291" s="308" t="s">
        <v>155</v>
      </c>
      <c r="AU291" s="308" t="s">
        <v>86</v>
      </c>
      <c r="AV291" s="305" t="s">
        <v>152</v>
      </c>
      <c r="AW291" s="305" t="s">
        <v>32</v>
      </c>
      <c r="AX291" s="305" t="s">
        <v>33</v>
      </c>
      <c r="AY291" s="308" t="s">
        <v>147</v>
      </c>
    </row>
    <row r="292" spans="2:65" s="162" customFormat="1" ht="31.5" customHeight="1" x14ac:dyDescent="0.3">
      <c r="B292" s="163"/>
      <c r="C292" s="264" t="s">
        <v>246</v>
      </c>
      <c r="D292" s="264" t="s">
        <v>148</v>
      </c>
      <c r="E292" s="265" t="s">
        <v>1805</v>
      </c>
      <c r="F292" s="266" t="s">
        <v>1806</v>
      </c>
      <c r="G292" s="267"/>
      <c r="H292" s="267"/>
      <c r="I292" s="267"/>
      <c r="J292" s="268" t="s">
        <v>151</v>
      </c>
      <c r="K292" s="269">
        <v>1.988</v>
      </c>
      <c r="L292" s="339"/>
      <c r="M292" s="340"/>
      <c r="N292" s="270">
        <f>ROUND(L292*K292,2)</f>
        <v>0</v>
      </c>
      <c r="O292" s="267"/>
      <c r="P292" s="267"/>
      <c r="Q292" s="267"/>
      <c r="R292" s="168"/>
      <c r="T292" s="271" t="s">
        <v>3</v>
      </c>
      <c r="U292" s="272" t="s">
        <v>42</v>
      </c>
      <c r="V292" s="273">
        <v>3.2549999999999999</v>
      </c>
      <c r="W292" s="273">
        <f>V292*K292</f>
        <v>6.4709399999999997</v>
      </c>
      <c r="X292" s="273">
        <v>0</v>
      </c>
      <c r="Y292" s="273">
        <f>X292*K292</f>
        <v>0</v>
      </c>
      <c r="Z292" s="273">
        <v>0.75</v>
      </c>
      <c r="AA292" s="274">
        <f>Z292*K292</f>
        <v>1.4910000000000001</v>
      </c>
      <c r="AR292" s="150" t="s">
        <v>152</v>
      </c>
      <c r="AT292" s="150" t="s">
        <v>148</v>
      </c>
      <c r="AU292" s="150" t="s">
        <v>86</v>
      </c>
      <c r="AY292" s="150" t="s">
        <v>147</v>
      </c>
      <c r="BE292" s="275">
        <f>IF(U292="základní",N292,0)</f>
        <v>0</v>
      </c>
      <c r="BF292" s="275">
        <f>IF(U292="snížená",N292,0)</f>
        <v>0</v>
      </c>
      <c r="BG292" s="275">
        <f>IF(U292="zákl. přenesená",N292,0)</f>
        <v>0</v>
      </c>
      <c r="BH292" s="275">
        <f>IF(U292="sníž. přenesená",N292,0)</f>
        <v>0</v>
      </c>
      <c r="BI292" s="275">
        <f>IF(U292="nulová",N292,0)</f>
        <v>0</v>
      </c>
      <c r="BJ292" s="150" t="s">
        <v>33</v>
      </c>
      <c r="BK292" s="275">
        <f>ROUND(L292*K292,2)</f>
        <v>0</v>
      </c>
      <c r="BL292" s="150" t="s">
        <v>152</v>
      </c>
      <c r="BM292" s="150" t="s">
        <v>1807</v>
      </c>
    </row>
    <row r="293" spans="2:65" s="283" customFormat="1" ht="22.5" customHeight="1" x14ac:dyDescent="0.3">
      <c r="B293" s="276"/>
      <c r="C293" s="277"/>
      <c r="D293" s="277"/>
      <c r="E293" s="278" t="s">
        <v>3</v>
      </c>
      <c r="F293" s="279" t="s">
        <v>1808</v>
      </c>
      <c r="G293" s="280"/>
      <c r="H293" s="280"/>
      <c r="I293" s="280"/>
      <c r="J293" s="277"/>
      <c r="K293" s="281" t="s">
        <v>3</v>
      </c>
      <c r="L293" s="277"/>
      <c r="M293" s="277"/>
      <c r="N293" s="277"/>
      <c r="O293" s="277"/>
      <c r="P293" s="277"/>
      <c r="Q293" s="277"/>
      <c r="R293" s="282"/>
      <c r="T293" s="284"/>
      <c r="U293" s="277"/>
      <c r="V293" s="277"/>
      <c r="W293" s="277"/>
      <c r="X293" s="277"/>
      <c r="Y293" s="277"/>
      <c r="Z293" s="277"/>
      <c r="AA293" s="285"/>
      <c r="AT293" s="286" t="s">
        <v>155</v>
      </c>
      <c r="AU293" s="286" t="s">
        <v>86</v>
      </c>
      <c r="AV293" s="283" t="s">
        <v>33</v>
      </c>
      <c r="AW293" s="283" t="s">
        <v>32</v>
      </c>
      <c r="AX293" s="283" t="s">
        <v>77</v>
      </c>
      <c r="AY293" s="286" t="s">
        <v>147</v>
      </c>
    </row>
    <row r="294" spans="2:65" s="294" customFormat="1" ht="22.5" customHeight="1" x14ac:dyDescent="0.3">
      <c r="B294" s="287"/>
      <c r="C294" s="288"/>
      <c r="D294" s="288"/>
      <c r="E294" s="289" t="s">
        <v>3</v>
      </c>
      <c r="F294" s="290" t="s">
        <v>1794</v>
      </c>
      <c r="G294" s="291"/>
      <c r="H294" s="291"/>
      <c r="I294" s="291"/>
      <c r="J294" s="288"/>
      <c r="K294" s="292">
        <v>0.67500000000000004</v>
      </c>
      <c r="L294" s="288"/>
      <c r="M294" s="288"/>
      <c r="N294" s="288"/>
      <c r="O294" s="288"/>
      <c r="P294" s="288"/>
      <c r="Q294" s="288"/>
      <c r="R294" s="293"/>
      <c r="T294" s="295"/>
      <c r="U294" s="288"/>
      <c r="V294" s="288"/>
      <c r="W294" s="288"/>
      <c r="X294" s="288"/>
      <c r="Y294" s="288"/>
      <c r="Z294" s="288"/>
      <c r="AA294" s="296"/>
      <c r="AT294" s="297" t="s">
        <v>155</v>
      </c>
      <c r="AU294" s="297" t="s">
        <v>86</v>
      </c>
      <c r="AV294" s="294" t="s">
        <v>86</v>
      </c>
      <c r="AW294" s="294" t="s">
        <v>32</v>
      </c>
      <c r="AX294" s="294" t="s">
        <v>77</v>
      </c>
      <c r="AY294" s="297" t="s">
        <v>147</v>
      </c>
    </row>
    <row r="295" spans="2:65" s="316" customFormat="1" ht="22.5" customHeight="1" x14ac:dyDescent="0.3">
      <c r="B295" s="309"/>
      <c r="C295" s="310"/>
      <c r="D295" s="310"/>
      <c r="E295" s="311" t="s">
        <v>3</v>
      </c>
      <c r="F295" s="312" t="s">
        <v>163</v>
      </c>
      <c r="G295" s="313"/>
      <c r="H295" s="313"/>
      <c r="I295" s="313"/>
      <c r="J295" s="310"/>
      <c r="K295" s="314">
        <v>0.67500000000000004</v>
      </c>
      <c r="L295" s="310"/>
      <c r="M295" s="310"/>
      <c r="N295" s="310"/>
      <c r="O295" s="310"/>
      <c r="P295" s="310"/>
      <c r="Q295" s="310"/>
      <c r="R295" s="315"/>
      <c r="T295" s="317"/>
      <c r="U295" s="310"/>
      <c r="V295" s="310"/>
      <c r="W295" s="310"/>
      <c r="X295" s="310"/>
      <c r="Y295" s="310"/>
      <c r="Z295" s="310"/>
      <c r="AA295" s="318"/>
      <c r="AT295" s="319" t="s">
        <v>155</v>
      </c>
      <c r="AU295" s="319" t="s">
        <v>86</v>
      </c>
      <c r="AV295" s="316" t="s">
        <v>164</v>
      </c>
      <c r="AW295" s="316" t="s">
        <v>32</v>
      </c>
      <c r="AX295" s="316" t="s">
        <v>77</v>
      </c>
      <c r="AY295" s="319" t="s">
        <v>147</v>
      </c>
    </row>
    <row r="296" spans="2:65" s="283" customFormat="1" ht="31.5" customHeight="1" x14ac:dyDescent="0.3">
      <c r="B296" s="276"/>
      <c r="C296" s="277"/>
      <c r="D296" s="277"/>
      <c r="E296" s="278" t="s">
        <v>3</v>
      </c>
      <c r="F296" s="320" t="s">
        <v>1809</v>
      </c>
      <c r="G296" s="280"/>
      <c r="H296" s="280"/>
      <c r="I296" s="280"/>
      <c r="J296" s="277"/>
      <c r="K296" s="281" t="s">
        <v>3</v>
      </c>
      <c r="L296" s="277"/>
      <c r="M296" s="277"/>
      <c r="N296" s="277"/>
      <c r="O296" s="277"/>
      <c r="P296" s="277"/>
      <c r="Q296" s="277"/>
      <c r="R296" s="282"/>
      <c r="T296" s="284"/>
      <c r="U296" s="277"/>
      <c r="V296" s="277"/>
      <c r="W296" s="277"/>
      <c r="X296" s="277"/>
      <c r="Y296" s="277"/>
      <c r="Z296" s="277"/>
      <c r="AA296" s="285"/>
      <c r="AT296" s="286" t="s">
        <v>155</v>
      </c>
      <c r="AU296" s="286" t="s">
        <v>86</v>
      </c>
      <c r="AV296" s="283" t="s">
        <v>33</v>
      </c>
      <c r="AW296" s="283" t="s">
        <v>32</v>
      </c>
      <c r="AX296" s="283" t="s">
        <v>77</v>
      </c>
      <c r="AY296" s="286" t="s">
        <v>147</v>
      </c>
    </row>
    <row r="297" spans="2:65" s="294" customFormat="1" ht="22.5" customHeight="1" x14ac:dyDescent="0.3">
      <c r="B297" s="287"/>
      <c r="C297" s="288"/>
      <c r="D297" s="288"/>
      <c r="E297" s="289" t="s">
        <v>3</v>
      </c>
      <c r="F297" s="290" t="s">
        <v>1810</v>
      </c>
      <c r="G297" s="291"/>
      <c r="H297" s="291"/>
      <c r="I297" s="291"/>
      <c r="J297" s="288"/>
      <c r="K297" s="292">
        <v>1.3129999999999999</v>
      </c>
      <c r="L297" s="288"/>
      <c r="M297" s="288"/>
      <c r="N297" s="288"/>
      <c r="O297" s="288"/>
      <c r="P297" s="288"/>
      <c r="Q297" s="288"/>
      <c r="R297" s="293"/>
      <c r="T297" s="295"/>
      <c r="U297" s="288"/>
      <c r="V297" s="288"/>
      <c r="W297" s="288"/>
      <c r="X297" s="288"/>
      <c r="Y297" s="288"/>
      <c r="Z297" s="288"/>
      <c r="AA297" s="296"/>
      <c r="AT297" s="297" t="s">
        <v>155</v>
      </c>
      <c r="AU297" s="297" t="s">
        <v>86</v>
      </c>
      <c r="AV297" s="294" t="s">
        <v>86</v>
      </c>
      <c r="AW297" s="294" t="s">
        <v>32</v>
      </c>
      <c r="AX297" s="294" t="s">
        <v>77</v>
      </c>
      <c r="AY297" s="297" t="s">
        <v>147</v>
      </c>
    </row>
    <row r="298" spans="2:65" s="316" customFormat="1" ht="22.5" customHeight="1" x14ac:dyDescent="0.3">
      <c r="B298" s="309"/>
      <c r="C298" s="310"/>
      <c r="D298" s="310"/>
      <c r="E298" s="311" t="s">
        <v>3</v>
      </c>
      <c r="F298" s="312" t="s">
        <v>163</v>
      </c>
      <c r="G298" s="313"/>
      <c r="H298" s="313"/>
      <c r="I298" s="313"/>
      <c r="J298" s="310"/>
      <c r="K298" s="314">
        <v>1.3129999999999999</v>
      </c>
      <c r="L298" s="310"/>
      <c r="M298" s="310"/>
      <c r="N298" s="310"/>
      <c r="O298" s="310"/>
      <c r="P298" s="310"/>
      <c r="Q298" s="310"/>
      <c r="R298" s="315"/>
      <c r="T298" s="317"/>
      <c r="U298" s="310"/>
      <c r="V298" s="310"/>
      <c r="W298" s="310"/>
      <c r="X298" s="310"/>
      <c r="Y298" s="310"/>
      <c r="Z298" s="310"/>
      <c r="AA298" s="318"/>
      <c r="AT298" s="319" t="s">
        <v>155</v>
      </c>
      <c r="AU298" s="319" t="s">
        <v>86</v>
      </c>
      <c r="AV298" s="316" t="s">
        <v>164</v>
      </c>
      <c r="AW298" s="316" t="s">
        <v>32</v>
      </c>
      <c r="AX298" s="316" t="s">
        <v>77</v>
      </c>
      <c r="AY298" s="319" t="s">
        <v>147</v>
      </c>
    </row>
    <row r="299" spans="2:65" s="305" customFormat="1" ht="22.5" customHeight="1" x14ac:dyDescent="0.3">
      <c r="B299" s="298"/>
      <c r="C299" s="299"/>
      <c r="D299" s="299"/>
      <c r="E299" s="300" t="s">
        <v>3</v>
      </c>
      <c r="F299" s="301" t="s">
        <v>157</v>
      </c>
      <c r="G299" s="302"/>
      <c r="H299" s="302"/>
      <c r="I299" s="302"/>
      <c r="J299" s="299"/>
      <c r="K299" s="303">
        <v>1.988</v>
      </c>
      <c r="L299" s="299"/>
      <c r="M299" s="299"/>
      <c r="N299" s="299"/>
      <c r="O299" s="299"/>
      <c r="P299" s="299"/>
      <c r="Q299" s="299"/>
      <c r="R299" s="304"/>
      <c r="T299" s="306"/>
      <c r="U299" s="299"/>
      <c r="V299" s="299"/>
      <c r="W299" s="299"/>
      <c r="X299" s="299"/>
      <c r="Y299" s="299"/>
      <c r="Z299" s="299"/>
      <c r="AA299" s="307"/>
      <c r="AT299" s="308" t="s">
        <v>155</v>
      </c>
      <c r="AU299" s="308" t="s">
        <v>86</v>
      </c>
      <c r="AV299" s="305" t="s">
        <v>152</v>
      </c>
      <c r="AW299" s="305" t="s">
        <v>32</v>
      </c>
      <c r="AX299" s="305" t="s">
        <v>33</v>
      </c>
      <c r="AY299" s="308" t="s">
        <v>147</v>
      </c>
    </row>
    <row r="300" spans="2:65" s="162" customFormat="1" ht="31.5" customHeight="1" x14ac:dyDescent="0.3">
      <c r="B300" s="163"/>
      <c r="C300" s="264" t="s">
        <v>252</v>
      </c>
      <c r="D300" s="264" t="s">
        <v>148</v>
      </c>
      <c r="E300" s="265" t="s">
        <v>1811</v>
      </c>
      <c r="F300" s="266" t="s">
        <v>1812</v>
      </c>
      <c r="G300" s="267"/>
      <c r="H300" s="267"/>
      <c r="I300" s="267"/>
      <c r="J300" s="268" t="s">
        <v>151</v>
      </c>
      <c r="K300" s="269">
        <v>3.262</v>
      </c>
      <c r="L300" s="339"/>
      <c r="M300" s="340"/>
      <c r="N300" s="270">
        <f>ROUND(L300*K300,2)</f>
        <v>0</v>
      </c>
      <c r="O300" s="267"/>
      <c r="P300" s="267"/>
      <c r="Q300" s="267"/>
      <c r="R300" s="168"/>
      <c r="T300" s="271" t="s">
        <v>3</v>
      </c>
      <c r="U300" s="272" t="s">
        <v>42</v>
      </c>
      <c r="V300" s="273">
        <v>0.56999999999999995</v>
      </c>
      <c r="W300" s="273">
        <f>V300*K300</f>
        <v>1.8593399999999998</v>
      </c>
      <c r="X300" s="273">
        <v>0</v>
      </c>
      <c r="Y300" s="273">
        <f>X300*K300</f>
        <v>0</v>
      </c>
      <c r="Z300" s="273">
        <v>6.2E-2</v>
      </c>
      <c r="AA300" s="274">
        <f>Z300*K300</f>
        <v>0.20224400000000001</v>
      </c>
      <c r="AR300" s="150" t="s">
        <v>152</v>
      </c>
      <c r="AT300" s="150" t="s">
        <v>148</v>
      </c>
      <c r="AU300" s="150" t="s">
        <v>86</v>
      </c>
      <c r="AY300" s="150" t="s">
        <v>147</v>
      </c>
      <c r="BE300" s="275">
        <f>IF(U300="základní",N300,0)</f>
        <v>0</v>
      </c>
      <c r="BF300" s="275">
        <f>IF(U300="snížená",N300,0)</f>
        <v>0</v>
      </c>
      <c r="BG300" s="275">
        <f>IF(U300="zákl. přenesená",N300,0)</f>
        <v>0</v>
      </c>
      <c r="BH300" s="275">
        <f>IF(U300="sníž. přenesená",N300,0)</f>
        <v>0</v>
      </c>
      <c r="BI300" s="275">
        <f>IF(U300="nulová",N300,0)</f>
        <v>0</v>
      </c>
      <c r="BJ300" s="150" t="s">
        <v>33</v>
      </c>
      <c r="BK300" s="275">
        <f>ROUND(L300*K300,2)</f>
        <v>0</v>
      </c>
      <c r="BL300" s="150" t="s">
        <v>152</v>
      </c>
      <c r="BM300" s="150" t="s">
        <v>1813</v>
      </c>
    </row>
    <row r="301" spans="2:65" s="283" customFormat="1" ht="22.5" customHeight="1" x14ac:dyDescent="0.3">
      <c r="B301" s="276"/>
      <c r="C301" s="277"/>
      <c r="D301" s="277"/>
      <c r="E301" s="278" t="s">
        <v>3</v>
      </c>
      <c r="F301" s="279" t="s">
        <v>1814</v>
      </c>
      <c r="G301" s="280"/>
      <c r="H301" s="280"/>
      <c r="I301" s="280"/>
      <c r="J301" s="277"/>
      <c r="K301" s="281" t="s">
        <v>3</v>
      </c>
      <c r="L301" s="277"/>
      <c r="M301" s="277"/>
      <c r="N301" s="277"/>
      <c r="O301" s="277"/>
      <c r="P301" s="277"/>
      <c r="Q301" s="277"/>
      <c r="R301" s="282"/>
      <c r="T301" s="284"/>
      <c r="U301" s="277"/>
      <c r="V301" s="277"/>
      <c r="W301" s="277"/>
      <c r="X301" s="277"/>
      <c r="Y301" s="277"/>
      <c r="Z301" s="277"/>
      <c r="AA301" s="285"/>
      <c r="AT301" s="286" t="s">
        <v>155</v>
      </c>
      <c r="AU301" s="286" t="s">
        <v>86</v>
      </c>
      <c r="AV301" s="283" t="s">
        <v>33</v>
      </c>
      <c r="AW301" s="283" t="s">
        <v>32</v>
      </c>
      <c r="AX301" s="283" t="s">
        <v>77</v>
      </c>
      <c r="AY301" s="286" t="s">
        <v>147</v>
      </c>
    </row>
    <row r="302" spans="2:65" s="294" customFormat="1" ht="22.5" customHeight="1" x14ac:dyDescent="0.3">
      <c r="B302" s="287"/>
      <c r="C302" s="288"/>
      <c r="D302" s="288"/>
      <c r="E302" s="289" t="s">
        <v>3</v>
      </c>
      <c r="F302" s="290" t="s">
        <v>1815</v>
      </c>
      <c r="G302" s="291"/>
      <c r="H302" s="291"/>
      <c r="I302" s="291"/>
      <c r="J302" s="288"/>
      <c r="K302" s="292">
        <v>3.262</v>
      </c>
      <c r="L302" s="288"/>
      <c r="M302" s="288"/>
      <c r="N302" s="288"/>
      <c r="O302" s="288"/>
      <c r="P302" s="288"/>
      <c r="Q302" s="288"/>
      <c r="R302" s="293"/>
      <c r="T302" s="295"/>
      <c r="U302" s="288"/>
      <c r="V302" s="288"/>
      <c r="W302" s="288"/>
      <c r="X302" s="288"/>
      <c r="Y302" s="288"/>
      <c r="Z302" s="288"/>
      <c r="AA302" s="296"/>
      <c r="AT302" s="297" t="s">
        <v>155</v>
      </c>
      <c r="AU302" s="297" t="s">
        <v>86</v>
      </c>
      <c r="AV302" s="294" t="s">
        <v>86</v>
      </c>
      <c r="AW302" s="294" t="s">
        <v>32</v>
      </c>
      <c r="AX302" s="294" t="s">
        <v>77</v>
      </c>
      <c r="AY302" s="297" t="s">
        <v>147</v>
      </c>
    </row>
    <row r="303" spans="2:65" s="305" customFormat="1" ht="22.5" customHeight="1" x14ac:dyDescent="0.3">
      <c r="B303" s="298"/>
      <c r="C303" s="299"/>
      <c r="D303" s="299"/>
      <c r="E303" s="300" t="s">
        <v>3</v>
      </c>
      <c r="F303" s="301" t="s">
        <v>157</v>
      </c>
      <c r="G303" s="302"/>
      <c r="H303" s="302"/>
      <c r="I303" s="302"/>
      <c r="J303" s="299"/>
      <c r="K303" s="303">
        <v>3.262</v>
      </c>
      <c r="L303" s="299"/>
      <c r="M303" s="299"/>
      <c r="N303" s="299"/>
      <c r="O303" s="299"/>
      <c r="P303" s="299"/>
      <c r="Q303" s="299"/>
      <c r="R303" s="304"/>
      <c r="T303" s="306"/>
      <c r="U303" s="299"/>
      <c r="V303" s="299"/>
      <c r="W303" s="299"/>
      <c r="X303" s="299"/>
      <c r="Y303" s="299"/>
      <c r="Z303" s="299"/>
      <c r="AA303" s="307"/>
      <c r="AT303" s="308" t="s">
        <v>155</v>
      </c>
      <c r="AU303" s="308" t="s">
        <v>86</v>
      </c>
      <c r="AV303" s="305" t="s">
        <v>152</v>
      </c>
      <c r="AW303" s="305" t="s">
        <v>32</v>
      </c>
      <c r="AX303" s="305" t="s">
        <v>33</v>
      </c>
      <c r="AY303" s="308" t="s">
        <v>147</v>
      </c>
    </row>
    <row r="304" spans="2:65" s="162" customFormat="1" ht="31.5" customHeight="1" x14ac:dyDescent="0.3">
      <c r="B304" s="163"/>
      <c r="C304" s="264" t="s">
        <v>265</v>
      </c>
      <c r="D304" s="264" t="s">
        <v>148</v>
      </c>
      <c r="E304" s="265" t="s">
        <v>1816</v>
      </c>
      <c r="F304" s="266" t="s">
        <v>1817</v>
      </c>
      <c r="G304" s="267"/>
      <c r="H304" s="267"/>
      <c r="I304" s="267"/>
      <c r="J304" s="268" t="s">
        <v>271</v>
      </c>
      <c r="K304" s="269">
        <v>5.25</v>
      </c>
      <c r="L304" s="339"/>
      <c r="M304" s="340"/>
      <c r="N304" s="270">
        <f>ROUND(L304*K304,2)</f>
        <v>0</v>
      </c>
      <c r="O304" s="267"/>
      <c r="P304" s="267"/>
      <c r="Q304" s="267"/>
      <c r="R304" s="168"/>
      <c r="T304" s="271" t="s">
        <v>3</v>
      </c>
      <c r="U304" s="272" t="s">
        <v>42</v>
      </c>
      <c r="V304" s="273">
        <v>0.51100000000000001</v>
      </c>
      <c r="W304" s="273">
        <f>V304*K304</f>
        <v>2.68275</v>
      </c>
      <c r="X304" s="273">
        <v>0</v>
      </c>
      <c r="Y304" s="273">
        <f>X304*K304</f>
        <v>0</v>
      </c>
      <c r="Z304" s="273">
        <v>0</v>
      </c>
      <c r="AA304" s="274">
        <f>Z304*K304</f>
        <v>0</v>
      </c>
      <c r="AR304" s="150" t="s">
        <v>152</v>
      </c>
      <c r="AT304" s="150" t="s">
        <v>148</v>
      </c>
      <c r="AU304" s="150" t="s">
        <v>86</v>
      </c>
      <c r="AY304" s="150" t="s">
        <v>147</v>
      </c>
      <c r="BE304" s="275">
        <f>IF(U304="základní",N304,0)</f>
        <v>0</v>
      </c>
      <c r="BF304" s="275">
        <f>IF(U304="snížená",N304,0)</f>
        <v>0</v>
      </c>
      <c r="BG304" s="275">
        <f>IF(U304="zákl. přenesená",N304,0)</f>
        <v>0</v>
      </c>
      <c r="BH304" s="275">
        <f>IF(U304="sníž. přenesená",N304,0)</f>
        <v>0</v>
      </c>
      <c r="BI304" s="275">
        <f>IF(U304="nulová",N304,0)</f>
        <v>0</v>
      </c>
      <c r="BJ304" s="150" t="s">
        <v>33</v>
      </c>
      <c r="BK304" s="275">
        <f>ROUND(L304*K304,2)</f>
        <v>0</v>
      </c>
      <c r="BL304" s="150" t="s">
        <v>152</v>
      </c>
      <c r="BM304" s="150" t="s">
        <v>1818</v>
      </c>
    </row>
    <row r="305" spans="2:65" s="283" customFormat="1" ht="22.5" customHeight="1" x14ac:dyDescent="0.3">
      <c r="B305" s="276"/>
      <c r="C305" s="277"/>
      <c r="D305" s="277"/>
      <c r="E305" s="278" t="s">
        <v>3</v>
      </c>
      <c r="F305" s="279" t="s">
        <v>1819</v>
      </c>
      <c r="G305" s="280"/>
      <c r="H305" s="280"/>
      <c r="I305" s="280"/>
      <c r="J305" s="277"/>
      <c r="K305" s="281" t="s">
        <v>3</v>
      </c>
      <c r="L305" s="277"/>
      <c r="M305" s="277"/>
      <c r="N305" s="277"/>
      <c r="O305" s="277"/>
      <c r="P305" s="277"/>
      <c r="Q305" s="277"/>
      <c r="R305" s="282"/>
      <c r="T305" s="284"/>
      <c r="U305" s="277"/>
      <c r="V305" s="277"/>
      <c r="W305" s="277"/>
      <c r="X305" s="277"/>
      <c r="Y305" s="277"/>
      <c r="Z305" s="277"/>
      <c r="AA305" s="285"/>
      <c r="AT305" s="286" t="s">
        <v>155</v>
      </c>
      <c r="AU305" s="286" t="s">
        <v>86</v>
      </c>
      <c r="AV305" s="283" t="s">
        <v>33</v>
      </c>
      <c r="AW305" s="283" t="s">
        <v>32</v>
      </c>
      <c r="AX305" s="283" t="s">
        <v>77</v>
      </c>
      <c r="AY305" s="286" t="s">
        <v>147</v>
      </c>
    </row>
    <row r="306" spans="2:65" s="294" customFormat="1" ht="22.5" customHeight="1" x14ac:dyDescent="0.3">
      <c r="B306" s="287"/>
      <c r="C306" s="288"/>
      <c r="D306" s="288"/>
      <c r="E306" s="289" t="s">
        <v>3</v>
      </c>
      <c r="F306" s="290" t="s">
        <v>1820</v>
      </c>
      <c r="G306" s="291"/>
      <c r="H306" s="291"/>
      <c r="I306" s="291"/>
      <c r="J306" s="288"/>
      <c r="K306" s="292">
        <v>5.25</v>
      </c>
      <c r="L306" s="288"/>
      <c r="M306" s="288"/>
      <c r="N306" s="288"/>
      <c r="O306" s="288"/>
      <c r="P306" s="288"/>
      <c r="Q306" s="288"/>
      <c r="R306" s="293"/>
      <c r="T306" s="295"/>
      <c r="U306" s="288"/>
      <c r="V306" s="288"/>
      <c r="W306" s="288"/>
      <c r="X306" s="288"/>
      <c r="Y306" s="288"/>
      <c r="Z306" s="288"/>
      <c r="AA306" s="296"/>
      <c r="AT306" s="297" t="s">
        <v>155</v>
      </c>
      <c r="AU306" s="297" t="s">
        <v>86</v>
      </c>
      <c r="AV306" s="294" t="s">
        <v>86</v>
      </c>
      <c r="AW306" s="294" t="s">
        <v>32</v>
      </c>
      <c r="AX306" s="294" t="s">
        <v>77</v>
      </c>
      <c r="AY306" s="297" t="s">
        <v>147</v>
      </c>
    </row>
    <row r="307" spans="2:65" s="305" customFormat="1" ht="22.5" customHeight="1" x14ac:dyDescent="0.3">
      <c r="B307" s="298"/>
      <c r="C307" s="299"/>
      <c r="D307" s="299"/>
      <c r="E307" s="300" t="s">
        <v>3</v>
      </c>
      <c r="F307" s="301" t="s">
        <v>157</v>
      </c>
      <c r="G307" s="302"/>
      <c r="H307" s="302"/>
      <c r="I307" s="302"/>
      <c r="J307" s="299"/>
      <c r="K307" s="303">
        <v>5.25</v>
      </c>
      <c r="L307" s="299"/>
      <c r="M307" s="299"/>
      <c r="N307" s="299"/>
      <c r="O307" s="299"/>
      <c r="P307" s="299"/>
      <c r="Q307" s="299"/>
      <c r="R307" s="304"/>
      <c r="T307" s="306"/>
      <c r="U307" s="299"/>
      <c r="V307" s="299"/>
      <c r="W307" s="299"/>
      <c r="X307" s="299"/>
      <c r="Y307" s="299"/>
      <c r="Z307" s="299"/>
      <c r="AA307" s="307"/>
      <c r="AT307" s="308" t="s">
        <v>155</v>
      </c>
      <c r="AU307" s="308" t="s">
        <v>86</v>
      </c>
      <c r="AV307" s="305" t="s">
        <v>152</v>
      </c>
      <c r="AW307" s="305" t="s">
        <v>32</v>
      </c>
      <c r="AX307" s="305" t="s">
        <v>33</v>
      </c>
      <c r="AY307" s="308" t="s">
        <v>147</v>
      </c>
    </row>
    <row r="308" spans="2:65" s="162" customFormat="1" ht="31.5" customHeight="1" x14ac:dyDescent="0.3">
      <c r="B308" s="163"/>
      <c r="C308" s="264" t="s">
        <v>322</v>
      </c>
      <c r="D308" s="264" t="s">
        <v>148</v>
      </c>
      <c r="E308" s="265" t="s">
        <v>1821</v>
      </c>
      <c r="F308" s="266" t="s">
        <v>1822</v>
      </c>
      <c r="G308" s="267"/>
      <c r="H308" s="267"/>
      <c r="I308" s="267"/>
      <c r="J308" s="268" t="s">
        <v>271</v>
      </c>
      <c r="K308" s="269">
        <v>5.25</v>
      </c>
      <c r="L308" s="339"/>
      <c r="M308" s="340"/>
      <c r="N308" s="270">
        <f>ROUND(L308*K308,2)</f>
        <v>0</v>
      </c>
      <c r="O308" s="267"/>
      <c r="P308" s="267"/>
      <c r="Q308" s="267"/>
      <c r="R308" s="168"/>
      <c r="T308" s="271" t="s">
        <v>3</v>
      </c>
      <c r="U308" s="272" t="s">
        <v>42</v>
      </c>
      <c r="V308" s="273">
        <v>0.83399999999999996</v>
      </c>
      <c r="W308" s="273">
        <f>V308*K308</f>
        <v>4.3784999999999998</v>
      </c>
      <c r="X308" s="273">
        <v>1.0000000000000001E-5</v>
      </c>
      <c r="Y308" s="273">
        <f>X308*K308</f>
        <v>5.2500000000000002E-5</v>
      </c>
      <c r="Z308" s="273">
        <v>0</v>
      </c>
      <c r="AA308" s="274">
        <f>Z308*K308</f>
        <v>0</v>
      </c>
      <c r="AR308" s="150" t="s">
        <v>152</v>
      </c>
      <c r="AT308" s="150" t="s">
        <v>148</v>
      </c>
      <c r="AU308" s="150" t="s">
        <v>86</v>
      </c>
      <c r="AY308" s="150" t="s">
        <v>147</v>
      </c>
      <c r="BE308" s="275">
        <f>IF(U308="základní",N308,0)</f>
        <v>0</v>
      </c>
      <c r="BF308" s="275">
        <f>IF(U308="snížená",N308,0)</f>
        <v>0</v>
      </c>
      <c r="BG308" s="275">
        <f>IF(U308="zákl. přenesená",N308,0)</f>
        <v>0</v>
      </c>
      <c r="BH308" s="275">
        <f>IF(U308="sníž. přenesená",N308,0)</f>
        <v>0</v>
      </c>
      <c r="BI308" s="275">
        <f>IF(U308="nulová",N308,0)</f>
        <v>0</v>
      </c>
      <c r="BJ308" s="150" t="s">
        <v>33</v>
      </c>
      <c r="BK308" s="275">
        <f>ROUND(L308*K308,2)</f>
        <v>0</v>
      </c>
      <c r="BL308" s="150" t="s">
        <v>152</v>
      </c>
      <c r="BM308" s="150" t="s">
        <v>1823</v>
      </c>
    </row>
    <row r="309" spans="2:65" s="283" customFormat="1" ht="22.5" customHeight="1" x14ac:dyDescent="0.3">
      <c r="B309" s="276"/>
      <c r="C309" s="277"/>
      <c r="D309" s="277"/>
      <c r="E309" s="278" t="s">
        <v>3</v>
      </c>
      <c r="F309" s="279" t="s">
        <v>1824</v>
      </c>
      <c r="G309" s="280"/>
      <c r="H309" s="280"/>
      <c r="I309" s="280"/>
      <c r="J309" s="277"/>
      <c r="K309" s="281" t="s">
        <v>3</v>
      </c>
      <c r="L309" s="277"/>
      <c r="M309" s="277"/>
      <c r="N309" s="277"/>
      <c r="O309" s="277"/>
      <c r="P309" s="277"/>
      <c r="Q309" s="277"/>
      <c r="R309" s="282"/>
      <c r="T309" s="284"/>
      <c r="U309" s="277"/>
      <c r="V309" s="277"/>
      <c r="W309" s="277"/>
      <c r="X309" s="277"/>
      <c r="Y309" s="277"/>
      <c r="Z309" s="277"/>
      <c r="AA309" s="285"/>
      <c r="AT309" s="286" t="s">
        <v>155</v>
      </c>
      <c r="AU309" s="286" t="s">
        <v>86</v>
      </c>
      <c r="AV309" s="283" t="s">
        <v>33</v>
      </c>
      <c r="AW309" s="283" t="s">
        <v>32</v>
      </c>
      <c r="AX309" s="283" t="s">
        <v>77</v>
      </c>
      <c r="AY309" s="286" t="s">
        <v>147</v>
      </c>
    </row>
    <row r="310" spans="2:65" s="294" customFormat="1" ht="22.5" customHeight="1" x14ac:dyDescent="0.3">
      <c r="B310" s="287"/>
      <c r="C310" s="288"/>
      <c r="D310" s="288"/>
      <c r="E310" s="289" t="s">
        <v>3</v>
      </c>
      <c r="F310" s="290" t="s">
        <v>1820</v>
      </c>
      <c r="G310" s="291"/>
      <c r="H310" s="291"/>
      <c r="I310" s="291"/>
      <c r="J310" s="288"/>
      <c r="K310" s="292">
        <v>5.25</v>
      </c>
      <c r="L310" s="288"/>
      <c r="M310" s="288"/>
      <c r="N310" s="288"/>
      <c r="O310" s="288"/>
      <c r="P310" s="288"/>
      <c r="Q310" s="288"/>
      <c r="R310" s="293"/>
      <c r="T310" s="295"/>
      <c r="U310" s="288"/>
      <c r="V310" s="288"/>
      <c r="W310" s="288"/>
      <c r="X310" s="288"/>
      <c r="Y310" s="288"/>
      <c r="Z310" s="288"/>
      <c r="AA310" s="296"/>
      <c r="AT310" s="297" t="s">
        <v>155</v>
      </c>
      <c r="AU310" s="297" t="s">
        <v>86</v>
      </c>
      <c r="AV310" s="294" t="s">
        <v>86</v>
      </c>
      <c r="AW310" s="294" t="s">
        <v>32</v>
      </c>
      <c r="AX310" s="294" t="s">
        <v>77</v>
      </c>
      <c r="AY310" s="297" t="s">
        <v>147</v>
      </c>
    </row>
    <row r="311" spans="2:65" s="305" customFormat="1" ht="22.5" customHeight="1" x14ac:dyDescent="0.3">
      <c r="B311" s="298"/>
      <c r="C311" s="299"/>
      <c r="D311" s="299"/>
      <c r="E311" s="300" t="s">
        <v>3</v>
      </c>
      <c r="F311" s="301" t="s">
        <v>157</v>
      </c>
      <c r="G311" s="302"/>
      <c r="H311" s="302"/>
      <c r="I311" s="302"/>
      <c r="J311" s="299"/>
      <c r="K311" s="303">
        <v>5.25</v>
      </c>
      <c r="L311" s="299"/>
      <c r="M311" s="299"/>
      <c r="N311" s="299"/>
      <c r="O311" s="299"/>
      <c r="P311" s="299"/>
      <c r="Q311" s="299"/>
      <c r="R311" s="304"/>
      <c r="T311" s="306"/>
      <c r="U311" s="299"/>
      <c r="V311" s="299"/>
      <c r="W311" s="299"/>
      <c r="X311" s="299"/>
      <c r="Y311" s="299"/>
      <c r="Z311" s="299"/>
      <c r="AA311" s="307"/>
      <c r="AT311" s="308" t="s">
        <v>155</v>
      </c>
      <c r="AU311" s="308" t="s">
        <v>86</v>
      </c>
      <c r="AV311" s="305" t="s">
        <v>152</v>
      </c>
      <c r="AW311" s="305" t="s">
        <v>32</v>
      </c>
      <c r="AX311" s="305" t="s">
        <v>33</v>
      </c>
      <c r="AY311" s="308" t="s">
        <v>147</v>
      </c>
    </row>
    <row r="312" spans="2:65" s="254" customFormat="1" ht="29.85" customHeight="1" x14ac:dyDescent="0.3">
      <c r="B312" s="249"/>
      <c r="C312" s="250"/>
      <c r="D312" s="261" t="s">
        <v>119</v>
      </c>
      <c r="E312" s="261"/>
      <c r="F312" s="261"/>
      <c r="G312" s="261"/>
      <c r="H312" s="261"/>
      <c r="I312" s="261"/>
      <c r="J312" s="261"/>
      <c r="K312" s="261"/>
      <c r="L312" s="261"/>
      <c r="M312" s="261"/>
      <c r="N312" s="262">
        <f>BK312</f>
        <v>0</v>
      </c>
      <c r="O312" s="263"/>
      <c r="P312" s="263"/>
      <c r="Q312" s="263"/>
      <c r="R312" s="253"/>
      <c r="T312" s="255"/>
      <c r="U312" s="250"/>
      <c r="V312" s="250"/>
      <c r="W312" s="256">
        <f>SUM(W313:W320)</f>
        <v>31.707952000000002</v>
      </c>
      <c r="X312" s="250"/>
      <c r="Y312" s="256">
        <f>SUM(Y313:Y320)</f>
        <v>0</v>
      </c>
      <c r="Z312" s="250"/>
      <c r="AA312" s="257">
        <f>SUM(AA313:AA320)</f>
        <v>0</v>
      </c>
      <c r="AR312" s="258" t="s">
        <v>33</v>
      </c>
      <c r="AT312" s="259" t="s">
        <v>76</v>
      </c>
      <c r="AU312" s="259" t="s">
        <v>33</v>
      </c>
      <c r="AY312" s="258" t="s">
        <v>147</v>
      </c>
      <c r="BK312" s="260">
        <f>SUM(BK313:BK320)</f>
        <v>0</v>
      </c>
    </row>
    <row r="313" spans="2:65" s="162" customFormat="1" ht="44.25" customHeight="1" x14ac:dyDescent="0.3">
      <c r="B313" s="163"/>
      <c r="C313" s="264" t="s">
        <v>389</v>
      </c>
      <c r="D313" s="264" t="s">
        <v>148</v>
      </c>
      <c r="E313" s="265" t="s">
        <v>1280</v>
      </c>
      <c r="F313" s="266" t="s">
        <v>1281</v>
      </c>
      <c r="G313" s="267"/>
      <c r="H313" s="267"/>
      <c r="I313" s="267"/>
      <c r="J313" s="268" t="s">
        <v>771</v>
      </c>
      <c r="K313" s="269">
        <v>18.521000000000001</v>
      </c>
      <c r="L313" s="339"/>
      <c r="M313" s="340"/>
      <c r="N313" s="270">
        <f t="shared" ref="N313:N320" si="10">ROUND(L313*K313,2)</f>
        <v>0</v>
      </c>
      <c r="O313" s="267"/>
      <c r="P313" s="267"/>
      <c r="Q313" s="267"/>
      <c r="R313" s="168"/>
      <c r="T313" s="271" t="s">
        <v>3</v>
      </c>
      <c r="U313" s="272" t="s">
        <v>42</v>
      </c>
      <c r="V313" s="273">
        <v>1.569</v>
      </c>
      <c r="W313" s="273">
        <f t="shared" ref="W313:W320" si="11">V313*K313</f>
        <v>29.059449000000001</v>
      </c>
      <c r="X313" s="273">
        <v>0</v>
      </c>
      <c r="Y313" s="273">
        <f t="shared" ref="Y313:Y320" si="12">X313*K313</f>
        <v>0</v>
      </c>
      <c r="Z313" s="273">
        <v>0</v>
      </c>
      <c r="AA313" s="274">
        <f t="shared" ref="AA313:AA320" si="13">Z313*K313</f>
        <v>0</v>
      </c>
      <c r="AR313" s="150" t="s">
        <v>152</v>
      </c>
      <c r="AT313" s="150" t="s">
        <v>148</v>
      </c>
      <c r="AU313" s="150" t="s">
        <v>86</v>
      </c>
      <c r="AY313" s="150" t="s">
        <v>147</v>
      </c>
      <c r="BE313" s="275">
        <f t="shared" ref="BE313:BE320" si="14">IF(U313="základní",N313,0)</f>
        <v>0</v>
      </c>
      <c r="BF313" s="275">
        <f t="shared" ref="BF313:BF320" si="15">IF(U313="snížená",N313,0)</f>
        <v>0</v>
      </c>
      <c r="BG313" s="275">
        <f t="shared" ref="BG313:BG320" si="16">IF(U313="zákl. přenesená",N313,0)</f>
        <v>0</v>
      </c>
      <c r="BH313" s="275">
        <f t="shared" ref="BH313:BH320" si="17">IF(U313="sníž. přenesená",N313,0)</f>
        <v>0</v>
      </c>
      <c r="BI313" s="275">
        <f t="shared" ref="BI313:BI320" si="18">IF(U313="nulová",N313,0)</f>
        <v>0</v>
      </c>
      <c r="BJ313" s="150" t="s">
        <v>33</v>
      </c>
      <c r="BK313" s="275">
        <f t="shared" ref="BK313:BK320" si="19">ROUND(L313*K313,2)</f>
        <v>0</v>
      </c>
      <c r="BL313" s="150" t="s">
        <v>152</v>
      </c>
      <c r="BM313" s="150" t="s">
        <v>1825</v>
      </c>
    </row>
    <row r="314" spans="2:65" s="162" customFormat="1" ht="31.5" customHeight="1" x14ac:dyDescent="0.3">
      <c r="B314" s="163"/>
      <c r="C314" s="264" t="s">
        <v>391</v>
      </c>
      <c r="D314" s="264" t="s">
        <v>148</v>
      </c>
      <c r="E314" s="265" t="s">
        <v>774</v>
      </c>
      <c r="F314" s="266" t="s">
        <v>775</v>
      </c>
      <c r="G314" s="267"/>
      <c r="H314" s="267"/>
      <c r="I314" s="267"/>
      <c r="J314" s="268" t="s">
        <v>771</v>
      </c>
      <c r="K314" s="269">
        <v>18.521000000000001</v>
      </c>
      <c r="L314" s="339"/>
      <c r="M314" s="340"/>
      <c r="N314" s="270">
        <f t="shared" si="10"/>
        <v>0</v>
      </c>
      <c r="O314" s="267"/>
      <c r="P314" s="267"/>
      <c r="Q314" s="267"/>
      <c r="R314" s="168"/>
      <c r="T314" s="271" t="s">
        <v>3</v>
      </c>
      <c r="U314" s="272" t="s">
        <v>42</v>
      </c>
      <c r="V314" s="273">
        <v>0.125</v>
      </c>
      <c r="W314" s="273">
        <f t="shared" si="11"/>
        <v>2.3151250000000001</v>
      </c>
      <c r="X314" s="273">
        <v>0</v>
      </c>
      <c r="Y314" s="273">
        <f t="shared" si="12"/>
        <v>0</v>
      </c>
      <c r="Z314" s="273">
        <v>0</v>
      </c>
      <c r="AA314" s="274">
        <f t="shared" si="13"/>
        <v>0</v>
      </c>
      <c r="AR314" s="150" t="s">
        <v>152</v>
      </c>
      <c r="AT314" s="150" t="s">
        <v>148</v>
      </c>
      <c r="AU314" s="150" t="s">
        <v>86</v>
      </c>
      <c r="AY314" s="150" t="s">
        <v>147</v>
      </c>
      <c r="BE314" s="275">
        <f t="shared" si="14"/>
        <v>0</v>
      </c>
      <c r="BF314" s="275">
        <f t="shared" si="15"/>
        <v>0</v>
      </c>
      <c r="BG314" s="275">
        <f t="shared" si="16"/>
        <v>0</v>
      </c>
      <c r="BH314" s="275">
        <f t="shared" si="17"/>
        <v>0</v>
      </c>
      <c r="BI314" s="275">
        <f t="shared" si="18"/>
        <v>0</v>
      </c>
      <c r="BJ314" s="150" t="s">
        <v>33</v>
      </c>
      <c r="BK314" s="275">
        <f t="shared" si="19"/>
        <v>0</v>
      </c>
      <c r="BL314" s="150" t="s">
        <v>152</v>
      </c>
      <c r="BM314" s="150" t="s">
        <v>1826</v>
      </c>
    </row>
    <row r="315" spans="2:65" s="162" customFormat="1" ht="31.5" customHeight="1" x14ac:dyDescent="0.3">
      <c r="B315" s="163"/>
      <c r="C315" s="264" t="s">
        <v>406</v>
      </c>
      <c r="D315" s="264" t="s">
        <v>148</v>
      </c>
      <c r="E315" s="265" t="s">
        <v>778</v>
      </c>
      <c r="F315" s="266" t="s">
        <v>779</v>
      </c>
      <c r="G315" s="267"/>
      <c r="H315" s="267"/>
      <c r="I315" s="267"/>
      <c r="J315" s="268" t="s">
        <v>771</v>
      </c>
      <c r="K315" s="269">
        <v>55.563000000000002</v>
      </c>
      <c r="L315" s="339"/>
      <c r="M315" s="340"/>
      <c r="N315" s="270">
        <f t="shared" si="10"/>
        <v>0</v>
      </c>
      <c r="O315" s="267"/>
      <c r="P315" s="267"/>
      <c r="Q315" s="267"/>
      <c r="R315" s="168"/>
      <c r="T315" s="271" t="s">
        <v>3</v>
      </c>
      <c r="U315" s="272" t="s">
        <v>42</v>
      </c>
      <c r="V315" s="273">
        <v>6.0000000000000001E-3</v>
      </c>
      <c r="W315" s="273">
        <f t="shared" si="11"/>
        <v>0.33337800000000001</v>
      </c>
      <c r="X315" s="273">
        <v>0</v>
      </c>
      <c r="Y315" s="273">
        <f t="shared" si="12"/>
        <v>0</v>
      </c>
      <c r="Z315" s="273">
        <v>0</v>
      </c>
      <c r="AA315" s="274">
        <f t="shared" si="13"/>
        <v>0</v>
      </c>
      <c r="AR315" s="150" t="s">
        <v>152</v>
      </c>
      <c r="AT315" s="150" t="s">
        <v>148</v>
      </c>
      <c r="AU315" s="150" t="s">
        <v>86</v>
      </c>
      <c r="AY315" s="150" t="s">
        <v>147</v>
      </c>
      <c r="BE315" s="275">
        <f t="shared" si="14"/>
        <v>0</v>
      </c>
      <c r="BF315" s="275">
        <f t="shared" si="15"/>
        <v>0</v>
      </c>
      <c r="BG315" s="275">
        <f t="shared" si="16"/>
        <v>0</v>
      </c>
      <c r="BH315" s="275">
        <f t="shared" si="17"/>
        <v>0</v>
      </c>
      <c r="BI315" s="275">
        <f t="shared" si="18"/>
        <v>0</v>
      </c>
      <c r="BJ315" s="150" t="s">
        <v>33</v>
      </c>
      <c r="BK315" s="275">
        <f t="shared" si="19"/>
        <v>0</v>
      </c>
      <c r="BL315" s="150" t="s">
        <v>152</v>
      </c>
      <c r="BM315" s="150" t="s">
        <v>1827</v>
      </c>
    </row>
    <row r="316" spans="2:65" s="162" customFormat="1" ht="31.5" customHeight="1" x14ac:dyDescent="0.3">
      <c r="B316" s="163"/>
      <c r="C316" s="264" t="s">
        <v>410</v>
      </c>
      <c r="D316" s="264" t="s">
        <v>148</v>
      </c>
      <c r="E316" s="265" t="s">
        <v>1828</v>
      </c>
      <c r="F316" s="266" t="s">
        <v>1829</v>
      </c>
      <c r="G316" s="267"/>
      <c r="H316" s="267"/>
      <c r="I316" s="267"/>
      <c r="J316" s="268" t="s">
        <v>771</v>
      </c>
      <c r="K316" s="269">
        <v>0.8</v>
      </c>
      <c r="L316" s="339"/>
      <c r="M316" s="340"/>
      <c r="N316" s="270">
        <f t="shared" si="10"/>
        <v>0</v>
      </c>
      <c r="O316" s="267"/>
      <c r="P316" s="267"/>
      <c r="Q316" s="267"/>
      <c r="R316" s="168"/>
      <c r="T316" s="271" t="s">
        <v>3</v>
      </c>
      <c r="U316" s="272" t="s">
        <v>42</v>
      </c>
      <c r="V316" s="273">
        <v>0</v>
      </c>
      <c r="W316" s="273">
        <f t="shared" si="11"/>
        <v>0</v>
      </c>
      <c r="X316" s="273">
        <v>0</v>
      </c>
      <c r="Y316" s="273">
        <f t="shared" si="12"/>
        <v>0</v>
      </c>
      <c r="Z316" s="273">
        <v>0</v>
      </c>
      <c r="AA316" s="274">
        <f t="shared" si="13"/>
        <v>0</v>
      </c>
      <c r="AR316" s="150" t="s">
        <v>152</v>
      </c>
      <c r="AT316" s="150" t="s">
        <v>148</v>
      </c>
      <c r="AU316" s="150" t="s">
        <v>86</v>
      </c>
      <c r="AY316" s="150" t="s">
        <v>147</v>
      </c>
      <c r="BE316" s="275">
        <f t="shared" si="14"/>
        <v>0</v>
      </c>
      <c r="BF316" s="275">
        <f t="shared" si="15"/>
        <v>0</v>
      </c>
      <c r="BG316" s="275">
        <f t="shared" si="16"/>
        <v>0</v>
      </c>
      <c r="BH316" s="275">
        <f t="shared" si="17"/>
        <v>0</v>
      </c>
      <c r="BI316" s="275">
        <f t="shared" si="18"/>
        <v>0</v>
      </c>
      <c r="BJ316" s="150" t="s">
        <v>33</v>
      </c>
      <c r="BK316" s="275">
        <f t="shared" si="19"/>
        <v>0</v>
      </c>
      <c r="BL316" s="150" t="s">
        <v>152</v>
      </c>
      <c r="BM316" s="150" t="s">
        <v>1830</v>
      </c>
    </row>
    <row r="317" spans="2:65" s="162" customFormat="1" ht="44.25" customHeight="1" x14ac:dyDescent="0.3">
      <c r="B317" s="163"/>
      <c r="C317" s="264" t="s">
        <v>415</v>
      </c>
      <c r="D317" s="264" t="s">
        <v>148</v>
      </c>
      <c r="E317" s="265" t="s">
        <v>1831</v>
      </c>
      <c r="F317" s="266" t="s">
        <v>1832</v>
      </c>
      <c r="G317" s="267"/>
      <c r="H317" s="267"/>
      <c r="I317" s="267"/>
      <c r="J317" s="268" t="s">
        <v>771</v>
      </c>
      <c r="K317" s="269">
        <v>11.371</v>
      </c>
      <c r="L317" s="339"/>
      <c r="M317" s="340"/>
      <c r="N317" s="270">
        <f t="shared" si="10"/>
        <v>0</v>
      </c>
      <c r="O317" s="267"/>
      <c r="P317" s="267"/>
      <c r="Q317" s="267"/>
      <c r="R317" s="168"/>
      <c r="T317" s="271" t="s">
        <v>3</v>
      </c>
      <c r="U317" s="272" t="s">
        <v>42</v>
      </c>
      <c r="V317" s="273">
        <v>0</v>
      </c>
      <c r="W317" s="273">
        <f t="shared" si="11"/>
        <v>0</v>
      </c>
      <c r="X317" s="273">
        <v>0</v>
      </c>
      <c r="Y317" s="273">
        <f t="shared" si="12"/>
        <v>0</v>
      </c>
      <c r="Z317" s="273">
        <v>0</v>
      </c>
      <c r="AA317" s="274">
        <f t="shared" si="13"/>
        <v>0</v>
      </c>
      <c r="AR317" s="150" t="s">
        <v>152</v>
      </c>
      <c r="AT317" s="150" t="s">
        <v>148</v>
      </c>
      <c r="AU317" s="150" t="s">
        <v>86</v>
      </c>
      <c r="AY317" s="150" t="s">
        <v>147</v>
      </c>
      <c r="BE317" s="275">
        <f t="shared" si="14"/>
        <v>0</v>
      </c>
      <c r="BF317" s="275">
        <f t="shared" si="15"/>
        <v>0</v>
      </c>
      <c r="BG317" s="275">
        <f t="shared" si="16"/>
        <v>0</v>
      </c>
      <c r="BH317" s="275">
        <f t="shared" si="17"/>
        <v>0</v>
      </c>
      <c r="BI317" s="275">
        <f t="shared" si="18"/>
        <v>0</v>
      </c>
      <c r="BJ317" s="150" t="s">
        <v>33</v>
      </c>
      <c r="BK317" s="275">
        <f t="shared" si="19"/>
        <v>0</v>
      </c>
      <c r="BL317" s="150" t="s">
        <v>152</v>
      </c>
      <c r="BM317" s="150" t="s">
        <v>1833</v>
      </c>
    </row>
    <row r="318" spans="2:65" s="162" customFormat="1" ht="31.5" customHeight="1" x14ac:dyDescent="0.3">
      <c r="B318" s="163"/>
      <c r="C318" s="264" t="s">
        <v>430</v>
      </c>
      <c r="D318" s="264" t="s">
        <v>148</v>
      </c>
      <c r="E318" s="265" t="s">
        <v>782</v>
      </c>
      <c r="F318" s="266" t="s">
        <v>783</v>
      </c>
      <c r="G318" s="267"/>
      <c r="H318" s="267"/>
      <c r="I318" s="267"/>
      <c r="J318" s="268" t="s">
        <v>771</v>
      </c>
      <c r="K318" s="269">
        <v>6.0510000000000002</v>
      </c>
      <c r="L318" s="339"/>
      <c r="M318" s="340"/>
      <c r="N318" s="270">
        <f t="shared" si="10"/>
        <v>0</v>
      </c>
      <c r="O318" s="267"/>
      <c r="P318" s="267"/>
      <c r="Q318" s="267"/>
      <c r="R318" s="168"/>
      <c r="T318" s="271" t="s">
        <v>3</v>
      </c>
      <c r="U318" s="272" t="s">
        <v>42</v>
      </c>
      <c r="V318" s="273">
        <v>0</v>
      </c>
      <c r="W318" s="273">
        <f t="shared" si="11"/>
        <v>0</v>
      </c>
      <c r="X318" s="273">
        <v>0</v>
      </c>
      <c r="Y318" s="273">
        <f t="shared" si="12"/>
        <v>0</v>
      </c>
      <c r="Z318" s="273">
        <v>0</v>
      </c>
      <c r="AA318" s="274">
        <f t="shared" si="13"/>
        <v>0</v>
      </c>
      <c r="AR318" s="150" t="s">
        <v>152</v>
      </c>
      <c r="AT318" s="150" t="s">
        <v>148</v>
      </c>
      <c r="AU318" s="150" t="s">
        <v>86</v>
      </c>
      <c r="AY318" s="150" t="s">
        <v>147</v>
      </c>
      <c r="BE318" s="275">
        <f t="shared" si="14"/>
        <v>0</v>
      </c>
      <c r="BF318" s="275">
        <f t="shared" si="15"/>
        <v>0</v>
      </c>
      <c r="BG318" s="275">
        <f t="shared" si="16"/>
        <v>0</v>
      </c>
      <c r="BH318" s="275">
        <f t="shared" si="17"/>
        <v>0</v>
      </c>
      <c r="BI318" s="275">
        <f t="shared" si="18"/>
        <v>0</v>
      </c>
      <c r="BJ318" s="150" t="s">
        <v>33</v>
      </c>
      <c r="BK318" s="275">
        <f t="shared" si="19"/>
        <v>0</v>
      </c>
      <c r="BL318" s="150" t="s">
        <v>152</v>
      </c>
      <c r="BM318" s="150" t="s">
        <v>1834</v>
      </c>
    </row>
    <row r="319" spans="2:65" s="162" customFormat="1" ht="31.5" customHeight="1" x14ac:dyDescent="0.3">
      <c r="B319" s="163"/>
      <c r="C319" s="264" t="s">
        <v>494</v>
      </c>
      <c r="D319" s="264" t="s">
        <v>148</v>
      </c>
      <c r="E319" s="265" t="s">
        <v>1835</v>
      </c>
      <c r="F319" s="266" t="s">
        <v>1836</v>
      </c>
      <c r="G319" s="267"/>
      <c r="H319" s="267"/>
      <c r="I319" s="267"/>
      <c r="J319" s="268" t="s">
        <v>771</v>
      </c>
      <c r="K319" s="269">
        <v>0.254</v>
      </c>
      <c r="L319" s="339"/>
      <c r="M319" s="340"/>
      <c r="N319" s="270">
        <f t="shared" si="10"/>
        <v>0</v>
      </c>
      <c r="O319" s="267"/>
      <c r="P319" s="267"/>
      <c r="Q319" s="267"/>
      <c r="R319" s="168"/>
      <c r="T319" s="271" t="s">
        <v>3</v>
      </c>
      <c r="U319" s="272" t="s">
        <v>42</v>
      </c>
      <c r="V319" s="273">
        <v>0</v>
      </c>
      <c r="W319" s="273">
        <f t="shared" si="11"/>
        <v>0</v>
      </c>
      <c r="X319" s="273">
        <v>0</v>
      </c>
      <c r="Y319" s="273">
        <f t="shared" si="12"/>
        <v>0</v>
      </c>
      <c r="Z319" s="273">
        <v>0</v>
      </c>
      <c r="AA319" s="274">
        <f t="shared" si="13"/>
        <v>0</v>
      </c>
      <c r="AR319" s="150" t="s">
        <v>152</v>
      </c>
      <c r="AT319" s="150" t="s">
        <v>148</v>
      </c>
      <c r="AU319" s="150" t="s">
        <v>86</v>
      </c>
      <c r="AY319" s="150" t="s">
        <v>147</v>
      </c>
      <c r="BE319" s="275">
        <f t="shared" si="14"/>
        <v>0</v>
      </c>
      <c r="BF319" s="275">
        <f t="shared" si="15"/>
        <v>0</v>
      </c>
      <c r="BG319" s="275">
        <f t="shared" si="16"/>
        <v>0</v>
      </c>
      <c r="BH319" s="275">
        <f t="shared" si="17"/>
        <v>0</v>
      </c>
      <c r="BI319" s="275">
        <f t="shared" si="18"/>
        <v>0</v>
      </c>
      <c r="BJ319" s="150" t="s">
        <v>33</v>
      </c>
      <c r="BK319" s="275">
        <f t="shared" si="19"/>
        <v>0</v>
      </c>
      <c r="BL319" s="150" t="s">
        <v>152</v>
      </c>
      <c r="BM319" s="150" t="s">
        <v>1837</v>
      </c>
    </row>
    <row r="320" spans="2:65" s="162" customFormat="1" ht="31.5" customHeight="1" x14ac:dyDescent="0.3">
      <c r="B320" s="163"/>
      <c r="C320" s="264" t="s">
        <v>434</v>
      </c>
      <c r="D320" s="264" t="s">
        <v>148</v>
      </c>
      <c r="E320" s="265" t="s">
        <v>786</v>
      </c>
      <c r="F320" s="266" t="s">
        <v>1838</v>
      </c>
      <c r="G320" s="267"/>
      <c r="H320" s="267"/>
      <c r="I320" s="267"/>
      <c r="J320" s="268" t="s">
        <v>771</v>
      </c>
      <c r="K320" s="269">
        <v>4.4999999999999998E-2</v>
      </c>
      <c r="L320" s="339"/>
      <c r="M320" s="340"/>
      <c r="N320" s="270">
        <f t="shared" si="10"/>
        <v>0</v>
      </c>
      <c r="O320" s="267"/>
      <c r="P320" s="267"/>
      <c r="Q320" s="267"/>
      <c r="R320" s="168"/>
      <c r="T320" s="271" t="s">
        <v>3</v>
      </c>
      <c r="U320" s="272" t="s">
        <v>42</v>
      </c>
      <c r="V320" s="273">
        <v>0</v>
      </c>
      <c r="W320" s="273">
        <f t="shared" si="11"/>
        <v>0</v>
      </c>
      <c r="X320" s="273">
        <v>0</v>
      </c>
      <c r="Y320" s="273">
        <f t="shared" si="12"/>
        <v>0</v>
      </c>
      <c r="Z320" s="273">
        <v>0</v>
      </c>
      <c r="AA320" s="274">
        <f t="shared" si="13"/>
        <v>0</v>
      </c>
      <c r="AR320" s="150" t="s">
        <v>152</v>
      </c>
      <c r="AT320" s="150" t="s">
        <v>148</v>
      </c>
      <c r="AU320" s="150" t="s">
        <v>86</v>
      </c>
      <c r="AY320" s="150" t="s">
        <v>147</v>
      </c>
      <c r="BE320" s="275">
        <f t="shared" si="14"/>
        <v>0</v>
      </c>
      <c r="BF320" s="275">
        <f t="shared" si="15"/>
        <v>0</v>
      </c>
      <c r="BG320" s="275">
        <f t="shared" si="16"/>
        <v>0</v>
      </c>
      <c r="BH320" s="275">
        <f t="shared" si="17"/>
        <v>0</v>
      </c>
      <c r="BI320" s="275">
        <f t="shared" si="18"/>
        <v>0</v>
      </c>
      <c r="BJ320" s="150" t="s">
        <v>33</v>
      </c>
      <c r="BK320" s="275">
        <f t="shared" si="19"/>
        <v>0</v>
      </c>
      <c r="BL320" s="150" t="s">
        <v>152</v>
      </c>
      <c r="BM320" s="150" t="s">
        <v>1839</v>
      </c>
    </row>
    <row r="321" spans="2:65" s="254" customFormat="1" ht="29.85" customHeight="1" x14ac:dyDescent="0.3">
      <c r="B321" s="249"/>
      <c r="C321" s="250"/>
      <c r="D321" s="261" t="s">
        <v>120</v>
      </c>
      <c r="E321" s="261"/>
      <c r="F321" s="261"/>
      <c r="G321" s="261"/>
      <c r="H321" s="261"/>
      <c r="I321" s="261"/>
      <c r="J321" s="261"/>
      <c r="K321" s="261"/>
      <c r="L321" s="261"/>
      <c r="M321" s="261"/>
      <c r="N321" s="332">
        <f>BK321</f>
        <v>0</v>
      </c>
      <c r="O321" s="333"/>
      <c r="P321" s="333"/>
      <c r="Q321" s="333"/>
      <c r="R321" s="253"/>
      <c r="T321" s="255"/>
      <c r="U321" s="250"/>
      <c r="V321" s="250"/>
      <c r="W321" s="256">
        <f>W322</f>
        <v>3.036143</v>
      </c>
      <c r="X321" s="250"/>
      <c r="Y321" s="256">
        <f>Y322</f>
        <v>0</v>
      </c>
      <c r="Z321" s="250"/>
      <c r="AA321" s="257">
        <f>AA322</f>
        <v>0</v>
      </c>
      <c r="AR321" s="258" t="s">
        <v>33</v>
      </c>
      <c r="AT321" s="259" t="s">
        <v>76</v>
      </c>
      <c r="AU321" s="259" t="s">
        <v>33</v>
      </c>
      <c r="AY321" s="258" t="s">
        <v>147</v>
      </c>
      <c r="BK321" s="260">
        <f>BK322</f>
        <v>0</v>
      </c>
    </row>
    <row r="322" spans="2:65" s="162" customFormat="1" ht="31.5" customHeight="1" x14ac:dyDescent="0.3">
      <c r="B322" s="163"/>
      <c r="C322" s="264" t="s">
        <v>777</v>
      </c>
      <c r="D322" s="264" t="s">
        <v>148</v>
      </c>
      <c r="E322" s="265" t="s">
        <v>1840</v>
      </c>
      <c r="F322" s="266" t="s">
        <v>1841</v>
      </c>
      <c r="G322" s="267"/>
      <c r="H322" s="267"/>
      <c r="I322" s="267"/>
      <c r="J322" s="268" t="s">
        <v>771</v>
      </c>
      <c r="K322" s="269">
        <v>1.387</v>
      </c>
      <c r="L322" s="339"/>
      <c r="M322" s="340"/>
      <c r="N322" s="270">
        <f>ROUND(L322*K322,2)</f>
        <v>0</v>
      </c>
      <c r="O322" s="267"/>
      <c r="P322" s="267"/>
      <c r="Q322" s="267"/>
      <c r="R322" s="168"/>
      <c r="T322" s="271" t="s">
        <v>3</v>
      </c>
      <c r="U322" s="272" t="s">
        <v>42</v>
      </c>
      <c r="V322" s="273">
        <v>2.1890000000000001</v>
      </c>
      <c r="W322" s="273">
        <f>V322*K322</f>
        <v>3.036143</v>
      </c>
      <c r="X322" s="273">
        <v>0</v>
      </c>
      <c r="Y322" s="273">
        <f>X322*K322</f>
        <v>0</v>
      </c>
      <c r="Z322" s="273">
        <v>0</v>
      </c>
      <c r="AA322" s="274">
        <f>Z322*K322</f>
        <v>0</v>
      </c>
      <c r="AR322" s="150" t="s">
        <v>152</v>
      </c>
      <c r="AT322" s="150" t="s">
        <v>148</v>
      </c>
      <c r="AU322" s="150" t="s">
        <v>86</v>
      </c>
      <c r="AY322" s="150" t="s">
        <v>147</v>
      </c>
      <c r="BE322" s="275">
        <f>IF(U322="základní",N322,0)</f>
        <v>0</v>
      </c>
      <c r="BF322" s="275">
        <f>IF(U322="snížená",N322,0)</f>
        <v>0</v>
      </c>
      <c r="BG322" s="275">
        <f>IF(U322="zákl. přenesená",N322,0)</f>
        <v>0</v>
      </c>
      <c r="BH322" s="275">
        <f>IF(U322="sníž. přenesená",N322,0)</f>
        <v>0</v>
      </c>
      <c r="BI322" s="275">
        <f>IF(U322="nulová",N322,0)</f>
        <v>0</v>
      </c>
      <c r="BJ322" s="150" t="s">
        <v>33</v>
      </c>
      <c r="BK322" s="275">
        <f>ROUND(L322*K322,2)</f>
        <v>0</v>
      </c>
      <c r="BL322" s="150" t="s">
        <v>152</v>
      </c>
      <c r="BM322" s="150" t="s">
        <v>1842</v>
      </c>
    </row>
    <row r="323" spans="2:65" s="254" customFormat="1" ht="37.35" customHeight="1" x14ac:dyDescent="0.35">
      <c r="B323" s="249"/>
      <c r="C323" s="250"/>
      <c r="D323" s="251" t="s">
        <v>121</v>
      </c>
      <c r="E323" s="251"/>
      <c r="F323" s="251"/>
      <c r="G323" s="251"/>
      <c r="H323" s="251"/>
      <c r="I323" s="251"/>
      <c r="J323" s="251"/>
      <c r="K323" s="251"/>
      <c r="L323" s="251"/>
      <c r="M323" s="251"/>
      <c r="N323" s="334">
        <f>BK323</f>
        <v>0</v>
      </c>
      <c r="O323" s="335"/>
      <c r="P323" s="335"/>
      <c r="Q323" s="335"/>
      <c r="R323" s="253"/>
      <c r="T323" s="255"/>
      <c r="U323" s="250"/>
      <c r="V323" s="250"/>
      <c r="W323" s="256">
        <f>W324+W329+W360+W390+W395+W425</f>
        <v>123.69567499999999</v>
      </c>
      <c r="X323" s="250"/>
      <c r="Y323" s="256">
        <f>Y324+Y329+Y360+Y390+Y395+Y425</f>
        <v>0.10400668699999997</v>
      </c>
      <c r="Z323" s="250"/>
      <c r="AA323" s="257">
        <f>AA324+AA329+AA360+AA390+AA395+AA425</f>
        <v>0.35214453000000001</v>
      </c>
      <c r="AR323" s="258" t="s">
        <v>86</v>
      </c>
      <c r="AT323" s="259" t="s">
        <v>76</v>
      </c>
      <c r="AU323" s="259" t="s">
        <v>77</v>
      </c>
      <c r="AY323" s="258" t="s">
        <v>147</v>
      </c>
      <c r="BK323" s="260">
        <f>BK324+BK329+BK360+BK390+BK395+BK425</f>
        <v>0</v>
      </c>
    </row>
    <row r="324" spans="2:65" s="254" customFormat="1" ht="19.899999999999999" customHeight="1" x14ac:dyDescent="0.3">
      <c r="B324" s="249"/>
      <c r="C324" s="250"/>
      <c r="D324" s="261" t="s">
        <v>1621</v>
      </c>
      <c r="E324" s="261"/>
      <c r="F324" s="261"/>
      <c r="G324" s="261"/>
      <c r="H324" s="261"/>
      <c r="I324" s="261"/>
      <c r="J324" s="261"/>
      <c r="K324" s="261"/>
      <c r="L324" s="261"/>
      <c r="M324" s="261"/>
      <c r="N324" s="262">
        <f>BK324</f>
        <v>0</v>
      </c>
      <c r="O324" s="263"/>
      <c r="P324" s="263"/>
      <c r="Q324" s="263"/>
      <c r="R324" s="253"/>
      <c r="T324" s="255"/>
      <c r="U324" s="250"/>
      <c r="V324" s="250"/>
      <c r="W324" s="256">
        <f>SUM(W325:W328)</f>
        <v>0.39508000000000004</v>
      </c>
      <c r="X324" s="250"/>
      <c r="Y324" s="256">
        <f>SUM(Y325:Y328)</f>
        <v>0</v>
      </c>
      <c r="Z324" s="250"/>
      <c r="AA324" s="257">
        <f>SUM(AA325:AA328)</f>
        <v>4.5152000000000005E-2</v>
      </c>
      <c r="AR324" s="258" t="s">
        <v>86</v>
      </c>
      <c r="AT324" s="259" t="s">
        <v>76</v>
      </c>
      <c r="AU324" s="259" t="s">
        <v>33</v>
      </c>
      <c r="AY324" s="258" t="s">
        <v>147</v>
      </c>
      <c r="BK324" s="260">
        <f>SUM(BK325:BK328)</f>
        <v>0</v>
      </c>
    </row>
    <row r="325" spans="2:65" s="162" customFormat="1" ht="31.5" customHeight="1" x14ac:dyDescent="0.3">
      <c r="B325" s="163"/>
      <c r="C325" s="264" t="s">
        <v>152</v>
      </c>
      <c r="D325" s="264" t="s">
        <v>148</v>
      </c>
      <c r="E325" s="265" t="s">
        <v>1843</v>
      </c>
      <c r="F325" s="266" t="s">
        <v>1844</v>
      </c>
      <c r="G325" s="267"/>
      <c r="H325" s="267"/>
      <c r="I325" s="267"/>
      <c r="J325" s="268" t="s">
        <v>151</v>
      </c>
      <c r="K325" s="269">
        <v>11.288</v>
      </c>
      <c r="L325" s="339"/>
      <c r="M325" s="340"/>
      <c r="N325" s="270">
        <f>ROUND(L325*K325,2)</f>
        <v>0</v>
      </c>
      <c r="O325" s="267"/>
      <c r="P325" s="267"/>
      <c r="Q325" s="267"/>
      <c r="R325" s="168"/>
      <c r="T325" s="271" t="s">
        <v>3</v>
      </c>
      <c r="U325" s="272" t="s">
        <v>42</v>
      </c>
      <c r="V325" s="273">
        <v>3.5000000000000003E-2</v>
      </c>
      <c r="W325" s="273">
        <f>V325*K325</f>
        <v>0.39508000000000004</v>
      </c>
      <c r="X325" s="273">
        <v>0</v>
      </c>
      <c r="Y325" s="273">
        <f>X325*K325</f>
        <v>0</v>
      </c>
      <c r="Z325" s="273">
        <v>4.0000000000000001E-3</v>
      </c>
      <c r="AA325" s="274">
        <f>Z325*K325</f>
        <v>4.5152000000000005E-2</v>
      </c>
      <c r="AR325" s="150" t="s">
        <v>232</v>
      </c>
      <c r="AT325" s="150" t="s">
        <v>148</v>
      </c>
      <c r="AU325" s="150" t="s">
        <v>86</v>
      </c>
      <c r="AY325" s="150" t="s">
        <v>147</v>
      </c>
      <c r="BE325" s="275">
        <f>IF(U325="základní",N325,0)</f>
        <v>0</v>
      </c>
      <c r="BF325" s="275">
        <f>IF(U325="snížená",N325,0)</f>
        <v>0</v>
      </c>
      <c r="BG325" s="275">
        <f>IF(U325="zákl. přenesená",N325,0)</f>
        <v>0</v>
      </c>
      <c r="BH325" s="275">
        <f>IF(U325="sníž. přenesená",N325,0)</f>
        <v>0</v>
      </c>
      <c r="BI325" s="275">
        <f>IF(U325="nulová",N325,0)</f>
        <v>0</v>
      </c>
      <c r="BJ325" s="150" t="s">
        <v>33</v>
      </c>
      <c r="BK325" s="275">
        <f>ROUND(L325*K325,2)</f>
        <v>0</v>
      </c>
      <c r="BL325" s="150" t="s">
        <v>232</v>
      </c>
      <c r="BM325" s="150" t="s">
        <v>1845</v>
      </c>
    </row>
    <row r="326" spans="2:65" s="283" customFormat="1" ht="22.5" customHeight="1" x14ac:dyDescent="0.3">
      <c r="B326" s="276"/>
      <c r="C326" s="277"/>
      <c r="D326" s="277"/>
      <c r="E326" s="278" t="s">
        <v>3</v>
      </c>
      <c r="F326" s="279" t="s">
        <v>1846</v>
      </c>
      <c r="G326" s="280"/>
      <c r="H326" s="280"/>
      <c r="I326" s="280"/>
      <c r="J326" s="277"/>
      <c r="K326" s="281" t="s">
        <v>3</v>
      </c>
      <c r="L326" s="277"/>
      <c r="M326" s="277"/>
      <c r="N326" s="277"/>
      <c r="O326" s="277"/>
      <c r="P326" s="277"/>
      <c r="Q326" s="277"/>
      <c r="R326" s="282"/>
      <c r="T326" s="284"/>
      <c r="U326" s="277"/>
      <c r="V326" s="277"/>
      <c r="W326" s="277"/>
      <c r="X326" s="277"/>
      <c r="Y326" s="277"/>
      <c r="Z326" s="277"/>
      <c r="AA326" s="285"/>
      <c r="AT326" s="286" t="s">
        <v>155</v>
      </c>
      <c r="AU326" s="286" t="s">
        <v>86</v>
      </c>
      <c r="AV326" s="283" t="s">
        <v>33</v>
      </c>
      <c r="AW326" s="283" t="s">
        <v>32</v>
      </c>
      <c r="AX326" s="283" t="s">
        <v>77</v>
      </c>
      <c r="AY326" s="286" t="s">
        <v>147</v>
      </c>
    </row>
    <row r="327" spans="2:65" s="294" customFormat="1" ht="22.5" customHeight="1" x14ac:dyDescent="0.3">
      <c r="B327" s="287"/>
      <c r="C327" s="288"/>
      <c r="D327" s="288"/>
      <c r="E327" s="289" t="s">
        <v>3</v>
      </c>
      <c r="F327" s="290" t="s">
        <v>1773</v>
      </c>
      <c r="G327" s="291"/>
      <c r="H327" s="291"/>
      <c r="I327" s="291"/>
      <c r="J327" s="288"/>
      <c r="K327" s="292">
        <v>11.288</v>
      </c>
      <c r="L327" s="288"/>
      <c r="M327" s="288"/>
      <c r="N327" s="288"/>
      <c r="O327" s="288"/>
      <c r="P327" s="288"/>
      <c r="Q327" s="288"/>
      <c r="R327" s="293"/>
      <c r="T327" s="295"/>
      <c r="U327" s="288"/>
      <c r="V327" s="288"/>
      <c r="W327" s="288"/>
      <c r="X327" s="288"/>
      <c r="Y327" s="288"/>
      <c r="Z327" s="288"/>
      <c r="AA327" s="296"/>
      <c r="AT327" s="297" t="s">
        <v>155</v>
      </c>
      <c r="AU327" s="297" t="s">
        <v>86</v>
      </c>
      <c r="AV327" s="294" t="s">
        <v>86</v>
      </c>
      <c r="AW327" s="294" t="s">
        <v>32</v>
      </c>
      <c r="AX327" s="294" t="s">
        <v>77</v>
      </c>
      <c r="AY327" s="297" t="s">
        <v>147</v>
      </c>
    </row>
    <row r="328" spans="2:65" s="305" customFormat="1" ht="22.5" customHeight="1" x14ac:dyDescent="0.3">
      <c r="B328" s="298"/>
      <c r="C328" s="299"/>
      <c r="D328" s="299"/>
      <c r="E328" s="300" t="s">
        <v>3</v>
      </c>
      <c r="F328" s="301" t="s">
        <v>157</v>
      </c>
      <c r="G328" s="302"/>
      <c r="H328" s="302"/>
      <c r="I328" s="302"/>
      <c r="J328" s="299"/>
      <c r="K328" s="303">
        <v>11.288</v>
      </c>
      <c r="L328" s="299"/>
      <c r="M328" s="299"/>
      <c r="N328" s="299"/>
      <c r="O328" s="299"/>
      <c r="P328" s="299"/>
      <c r="Q328" s="299"/>
      <c r="R328" s="304"/>
      <c r="T328" s="306"/>
      <c r="U328" s="299"/>
      <c r="V328" s="299"/>
      <c r="W328" s="299"/>
      <c r="X328" s="299"/>
      <c r="Y328" s="299"/>
      <c r="Z328" s="299"/>
      <c r="AA328" s="307"/>
      <c r="AT328" s="308" t="s">
        <v>155</v>
      </c>
      <c r="AU328" s="308" t="s">
        <v>86</v>
      </c>
      <c r="AV328" s="305" t="s">
        <v>152</v>
      </c>
      <c r="AW328" s="305" t="s">
        <v>32</v>
      </c>
      <c r="AX328" s="305" t="s">
        <v>33</v>
      </c>
      <c r="AY328" s="308" t="s">
        <v>147</v>
      </c>
    </row>
    <row r="329" spans="2:65" s="254" customFormat="1" ht="29.85" customHeight="1" x14ac:dyDescent="0.3">
      <c r="B329" s="249"/>
      <c r="C329" s="250"/>
      <c r="D329" s="261" t="s">
        <v>125</v>
      </c>
      <c r="E329" s="261"/>
      <c r="F329" s="261"/>
      <c r="G329" s="261"/>
      <c r="H329" s="261"/>
      <c r="I329" s="261"/>
      <c r="J329" s="261"/>
      <c r="K329" s="261"/>
      <c r="L329" s="261"/>
      <c r="M329" s="261"/>
      <c r="N329" s="262">
        <f>BK329</f>
        <v>0</v>
      </c>
      <c r="O329" s="263"/>
      <c r="P329" s="263"/>
      <c r="Q329" s="263"/>
      <c r="R329" s="253"/>
      <c r="T329" s="255"/>
      <c r="U329" s="250"/>
      <c r="V329" s="250"/>
      <c r="W329" s="256">
        <f>SUM(W330:W359)</f>
        <v>5.1675980000000008</v>
      </c>
      <c r="X329" s="250"/>
      <c r="Y329" s="256">
        <f>SUM(Y330:Y359)</f>
        <v>3.7000000000000002E-3</v>
      </c>
      <c r="Z329" s="250"/>
      <c r="AA329" s="257">
        <f>SUM(AA330:AA359)</f>
        <v>5.6960500000000011E-2</v>
      </c>
      <c r="AR329" s="258" t="s">
        <v>86</v>
      </c>
      <c r="AT329" s="259" t="s">
        <v>76</v>
      </c>
      <c r="AU329" s="259" t="s">
        <v>33</v>
      </c>
      <c r="AY329" s="258" t="s">
        <v>147</v>
      </c>
      <c r="BK329" s="260">
        <f>SUM(BK330:BK359)</f>
        <v>0</v>
      </c>
    </row>
    <row r="330" spans="2:65" s="162" customFormat="1" ht="22.5" customHeight="1" x14ac:dyDescent="0.3">
      <c r="B330" s="163"/>
      <c r="C330" s="264" t="s">
        <v>449</v>
      </c>
      <c r="D330" s="264" t="s">
        <v>148</v>
      </c>
      <c r="E330" s="265" t="s">
        <v>1511</v>
      </c>
      <c r="F330" s="266" t="s">
        <v>1512</v>
      </c>
      <c r="G330" s="267"/>
      <c r="H330" s="267"/>
      <c r="I330" s="267"/>
      <c r="J330" s="268" t="s">
        <v>271</v>
      </c>
      <c r="K330" s="269">
        <v>9.5500000000000007</v>
      </c>
      <c r="L330" s="339"/>
      <c r="M330" s="340"/>
      <c r="N330" s="270">
        <f>ROUND(L330*K330,2)</f>
        <v>0</v>
      </c>
      <c r="O330" s="267"/>
      <c r="P330" s="267"/>
      <c r="Q330" s="267"/>
      <c r="R330" s="168"/>
      <c r="T330" s="271" t="s">
        <v>3</v>
      </c>
      <c r="U330" s="272" t="s">
        <v>42</v>
      </c>
      <c r="V330" s="273">
        <v>0.10100000000000001</v>
      </c>
      <c r="W330" s="273">
        <f>V330*K330</f>
        <v>0.96455000000000013</v>
      </c>
      <c r="X330" s="273">
        <v>0</v>
      </c>
      <c r="Y330" s="273">
        <f>X330*K330</f>
        <v>0</v>
      </c>
      <c r="Z330" s="273">
        <v>1.7600000000000001E-3</v>
      </c>
      <c r="AA330" s="274">
        <f>Z330*K330</f>
        <v>1.6808000000000003E-2</v>
      </c>
      <c r="AR330" s="150" t="s">
        <v>232</v>
      </c>
      <c r="AT330" s="150" t="s">
        <v>148</v>
      </c>
      <c r="AU330" s="150" t="s">
        <v>86</v>
      </c>
      <c r="AY330" s="150" t="s">
        <v>147</v>
      </c>
      <c r="BE330" s="275">
        <f>IF(U330="základní",N330,0)</f>
        <v>0</v>
      </c>
      <c r="BF330" s="275">
        <f>IF(U330="snížená",N330,0)</f>
        <v>0</v>
      </c>
      <c r="BG330" s="275">
        <f>IF(U330="zákl. přenesená",N330,0)</f>
        <v>0</v>
      </c>
      <c r="BH330" s="275">
        <f>IF(U330="sníž. přenesená",N330,0)</f>
        <v>0</v>
      </c>
      <c r="BI330" s="275">
        <f>IF(U330="nulová",N330,0)</f>
        <v>0</v>
      </c>
      <c r="BJ330" s="150" t="s">
        <v>33</v>
      </c>
      <c r="BK330" s="275">
        <f>ROUND(L330*K330,2)</f>
        <v>0</v>
      </c>
      <c r="BL330" s="150" t="s">
        <v>232</v>
      </c>
      <c r="BM330" s="150" t="s">
        <v>1847</v>
      </c>
    </row>
    <row r="331" spans="2:65" s="283" customFormat="1" ht="22.5" customHeight="1" x14ac:dyDescent="0.3">
      <c r="B331" s="276"/>
      <c r="C331" s="277"/>
      <c r="D331" s="277"/>
      <c r="E331" s="278" t="s">
        <v>3</v>
      </c>
      <c r="F331" s="279" t="s">
        <v>1848</v>
      </c>
      <c r="G331" s="280"/>
      <c r="H331" s="280"/>
      <c r="I331" s="280"/>
      <c r="J331" s="277"/>
      <c r="K331" s="281" t="s">
        <v>3</v>
      </c>
      <c r="L331" s="277"/>
      <c r="M331" s="277"/>
      <c r="N331" s="277"/>
      <c r="O331" s="277"/>
      <c r="P331" s="277"/>
      <c r="Q331" s="277"/>
      <c r="R331" s="282"/>
      <c r="T331" s="284"/>
      <c r="U331" s="277"/>
      <c r="V331" s="277"/>
      <c r="W331" s="277"/>
      <c r="X331" s="277"/>
      <c r="Y331" s="277"/>
      <c r="Z331" s="277"/>
      <c r="AA331" s="285"/>
      <c r="AT331" s="286" t="s">
        <v>155</v>
      </c>
      <c r="AU331" s="286" t="s">
        <v>86</v>
      </c>
      <c r="AV331" s="283" t="s">
        <v>33</v>
      </c>
      <c r="AW331" s="283" t="s">
        <v>32</v>
      </c>
      <c r="AX331" s="283" t="s">
        <v>77</v>
      </c>
      <c r="AY331" s="286" t="s">
        <v>147</v>
      </c>
    </row>
    <row r="332" spans="2:65" s="294" customFormat="1" ht="22.5" customHeight="1" x14ac:dyDescent="0.3">
      <c r="B332" s="287"/>
      <c r="C332" s="288"/>
      <c r="D332" s="288"/>
      <c r="E332" s="289" t="s">
        <v>3</v>
      </c>
      <c r="F332" s="290" t="s">
        <v>1849</v>
      </c>
      <c r="G332" s="291"/>
      <c r="H332" s="291"/>
      <c r="I332" s="291"/>
      <c r="J332" s="288"/>
      <c r="K332" s="292">
        <v>9.5500000000000007</v>
      </c>
      <c r="L332" s="288"/>
      <c r="M332" s="288"/>
      <c r="N332" s="288"/>
      <c r="O332" s="288"/>
      <c r="P332" s="288"/>
      <c r="Q332" s="288"/>
      <c r="R332" s="293"/>
      <c r="T332" s="295"/>
      <c r="U332" s="288"/>
      <c r="V332" s="288"/>
      <c r="W332" s="288"/>
      <c r="X332" s="288"/>
      <c r="Y332" s="288"/>
      <c r="Z332" s="288"/>
      <c r="AA332" s="296"/>
      <c r="AT332" s="297" t="s">
        <v>155</v>
      </c>
      <c r="AU332" s="297" t="s">
        <v>86</v>
      </c>
      <c r="AV332" s="294" t="s">
        <v>86</v>
      </c>
      <c r="AW332" s="294" t="s">
        <v>32</v>
      </c>
      <c r="AX332" s="294" t="s">
        <v>77</v>
      </c>
      <c r="AY332" s="297" t="s">
        <v>147</v>
      </c>
    </row>
    <row r="333" spans="2:65" s="305" customFormat="1" ht="22.5" customHeight="1" x14ac:dyDescent="0.3">
      <c r="B333" s="298"/>
      <c r="C333" s="299"/>
      <c r="D333" s="299"/>
      <c r="E333" s="300" t="s">
        <v>3</v>
      </c>
      <c r="F333" s="301" t="s">
        <v>157</v>
      </c>
      <c r="G333" s="302"/>
      <c r="H333" s="302"/>
      <c r="I333" s="302"/>
      <c r="J333" s="299"/>
      <c r="K333" s="303">
        <v>9.5500000000000007</v>
      </c>
      <c r="L333" s="299"/>
      <c r="M333" s="299"/>
      <c r="N333" s="299"/>
      <c r="O333" s="299"/>
      <c r="P333" s="299"/>
      <c r="Q333" s="299"/>
      <c r="R333" s="304"/>
      <c r="T333" s="306"/>
      <c r="U333" s="299"/>
      <c r="V333" s="299"/>
      <c r="W333" s="299"/>
      <c r="X333" s="299"/>
      <c r="Y333" s="299"/>
      <c r="Z333" s="299"/>
      <c r="AA333" s="307"/>
      <c r="AT333" s="308" t="s">
        <v>155</v>
      </c>
      <c r="AU333" s="308" t="s">
        <v>86</v>
      </c>
      <c r="AV333" s="305" t="s">
        <v>152</v>
      </c>
      <c r="AW333" s="305" t="s">
        <v>32</v>
      </c>
      <c r="AX333" s="305" t="s">
        <v>33</v>
      </c>
      <c r="AY333" s="308" t="s">
        <v>147</v>
      </c>
    </row>
    <row r="334" spans="2:65" s="162" customFormat="1" ht="22.5" customHeight="1" x14ac:dyDescent="0.3">
      <c r="B334" s="163"/>
      <c r="C334" s="264" t="s">
        <v>454</v>
      </c>
      <c r="D334" s="264" t="s">
        <v>148</v>
      </c>
      <c r="E334" s="265" t="s">
        <v>1850</v>
      </c>
      <c r="F334" s="266" t="s">
        <v>1851</v>
      </c>
      <c r="G334" s="267"/>
      <c r="H334" s="267"/>
      <c r="I334" s="267"/>
      <c r="J334" s="268" t="s">
        <v>271</v>
      </c>
      <c r="K334" s="269">
        <v>5.45</v>
      </c>
      <c r="L334" s="339"/>
      <c r="M334" s="340"/>
      <c r="N334" s="270">
        <f>ROUND(L334*K334,2)</f>
        <v>0</v>
      </c>
      <c r="O334" s="267"/>
      <c r="P334" s="267"/>
      <c r="Q334" s="267"/>
      <c r="R334" s="168"/>
      <c r="T334" s="271" t="s">
        <v>3</v>
      </c>
      <c r="U334" s="272" t="s">
        <v>42</v>
      </c>
      <c r="V334" s="273">
        <v>0.08</v>
      </c>
      <c r="W334" s="273">
        <f>V334*K334</f>
        <v>0.436</v>
      </c>
      <c r="X334" s="273">
        <v>0</v>
      </c>
      <c r="Y334" s="273">
        <f>X334*K334</f>
        <v>0</v>
      </c>
      <c r="Z334" s="273">
        <v>6.7000000000000002E-4</v>
      </c>
      <c r="AA334" s="274">
        <f>Z334*K334</f>
        <v>3.6515000000000002E-3</v>
      </c>
      <c r="AR334" s="150" t="s">
        <v>232</v>
      </c>
      <c r="AT334" s="150" t="s">
        <v>148</v>
      </c>
      <c r="AU334" s="150" t="s">
        <v>86</v>
      </c>
      <c r="AY334" s="150" t="s">
        <v>147</v>
      </c>
      <c r="BE334" s="275">
        <f>IF(U334="základní",N334,0)</f>
        <v>0</v>
      </c>
      <c r="BF334" s="275">
        <f>IF(U334="snížená",N334,0)</f>
        <v>0</v>
      </c>
      <c r="BG334" s="275">
        <f>IF(U334="zákl. přenesená",N334,0)</f>
        <v>0</v>
      </c>
      <c r="BH334" s="275">
        <f>IF(U334="sníž. přenesená",N334,0)</f>
        <v>0</v>
      </c>
      <c r="BI334" s="275">
        <f>IF(U334="nulová",N334,0)</f>
        <v>0</v>
      </c>
      <c r="BJ334" s="150" t="s">
        <v>33</v>
      </c>
      <c r="BK334" s="275">
        <f>ROUND(L334*K334,2)</f>
        <v>0</v>
      </c>
      <c r="BL334" s="150" t="s">
        <v>232</v>
      </c>
      <c r="BM334" s="150" t="s">
        <v>1852</v>
      </c>
    </row>
    <row r="335" spans="2:65" s="283" customFormat="1" ht="22.5" customHeight="1" x14ac:dyDescent="0.3">
      <c r="B335" s="276"/>
      <c r="C335" s="277"/>
      <c r="D335" s="277"/>
      <c r="E335" s="278" t="s">
        <v>3</v>
      </c>
      <c r="F335" s="279" t="s">
        <v>1853</v>
      </c>
      <c r="G335" s="280"/>
      <c r="H335" s="280"/>
      <c r="I335" s="280"/>
      <c r="J335" s="277"/>
      <c r="K335" s="281" t="s">
        <v>3</v>
      </c>
      <c r="L335" s="277"/>
      <c r="M335" s="277"/>
      <c r="N335" s="277"/>
      <c r="O335" s="277"/>
      <c r="P335" s="277"/>
      <c r="Q335" s="277"/>
      <c r="R335" s="282"/>
      <c r="T335" s="284"/>
      <c r="U335" s="277"/>
      <c r="V335" s="277"/>
      <c r="W335" s="277"/>
      <c r="X335" s="277"/>
      <c r="Y335" s="277"/>
      <c r="Z335" s="277"/>
      <c r="AA335" s="285"/>
      <c r="AT335" s="286" t="s">
        <v>155</v>
      </c>
      <c r="AU335" s="286" t="s">
        <v>86</v>
      </c>
      <c r="AV335" s="283" t="s">
        <v>33</v>
      </c>
      <c r="AW335" s="283" t="s">
        <v>32</v>
      </c>
      <c r="AX335" s="283" t="s">
        <v>77</v>
      </c>
      <c r="AY335" s="286" t="s">
        <v>147</v>
      </c>
    </row>
    <row r="336" spans="2:65" s="294" customFormat="1" ht="22.5" customHeight="1" x14ac:dyDescent="0.3">
      <c r="B336" s="287"/>
      <c r="C336" s="288"/>
      <c r="D336" s="288"/>
      <c r="E336" s="289" t="s">
        <v>3</v>
      </c>
      <c r="F336" s="290" t="s">
        <v>1778</v>
      </c>
      <c r="G336" s="291"/>
      <c r="H336" s="291"/>
      <c r="I336" s="291"/>
      <c r="J336" s="288"/>
      <c r="K336" s="292">
        <v>5.45</v>
      </c>
      <c r="L336" s="288"/>
      <c r="M336" s="288"/>
      <c r="N336" s="288"/>
      <c r="O336" s="288"/>
      <c r="P336" s="288"/>
      <c r="Q336" s="288"/>
      <c r="R336" s="293"/>
      <c r="T336" s="295"/>
      <c r="U336" s="288"/>
      <c r="V336" s="288"/>
      <c r="W336" s="288"/>
      <c r="X336" s="288"/>
      <c r="Y336" s="288"/>
      <c r="Z336" s="288"/>
      <c r="AA336" s="296"/>
      <c r="AT336" s="297" t="s">
        <v>155</v>
      </c>
      <c r="AU336" s="297" t="s">
        <v>86</v>
      </c>
      <c r="AV336" s="294" t="s">
        <v>86</v>
      </c>
      <c r="AW336" s="294" t="s">
        <v>32</v>
      </c>
      <c r="AX336" s="294" t="s">
        <v>77</v>
      </c>
      <c r="AY336" s="297" t="s">
        <v>147</v>
      </c>
    </row>
    <row r="337" spans="2:65" s="305" customFormat="1" ht="22.5" customHeight="1" x14ac:dyDescent="0.3">
      <c r="B337" s="298"/>
      <c r="C337" s="299"/>
      <c r="D337" s="299"/>
      <c r="E337" s="300" t="s">
        <v>3</v>
      </c>
      <c r="F337" s="301" t="s">
        <v>157</v>
      </c>
      <c r="G337" s="302"/>
      <c r="H337" s="302"/>
      <c r="I337" s="302"/>
      <c r="J337" s="299"/>
      <c r="K337" s="303">
        <v>5.45</v>
      </c>
      <c r="L337" s="299"/>
      <c r="M337" s="299"/>
      <c r="N337" s="299"/>
      <c r="O337" s="299"/>
      <c r="P337" s="299"/>
      <c r="Q337" s="299"/>
      <c r="R337" s="304"/>
      <c r="T337" s="306"/>
      <c r="U337" s="299"/>
      <c r="V337" s="299"/>
      <c r="W337" s="299"/>
      <c r="X337" s="299"/>
      <c r="Y337" s="299"/>
      <c r="Z337" s="299"/>
      <c r="AA337" s="307"/>
      <c r="AT337" s="308" t="s">
        <v>155</v>
      </c>
      <c r="AU337" s="308" t="s">
        <v>86</v>
      </c>
      <c r="AV337" s="305" t="s">
        <v>152</v>
      </c>
      <c r="AW337" s="305" t="s">
        <v>32</v>
      </c>
      <c r="AX337" s="305" t="s">
        <v>33</v>
      </c>
      <c r="AY337" s="308" t="s">
        <v>147</v>
      </c>
    </row>
    <row r="338" spans="2:65" s="162" customFormat="1" ht="22.5" customHeight="1" x14ac:dyDescent="0.3">
      <c r="B338" s="163"/>
      <c r="C338" s="264" t="s">
        <v>458</v>
      </c>
      <c r="D338" s="264" t="s">
        <v>148</v>
      </c>
      <c r="E338" s="265" t="s">
        <v>897</v>
      </c>
      <c r="F338" s="266" t="s">
        <v>1854</v>
      </c>
      <c r="G338" s="267"/>
      <c r="H338" s="267"/>
      <c r="I338" s="267"/>
      <c r="J338" s="268" t="s">
        <v>271</v>
      </c>
      <c r="K338" s="269">
        <v>9.5500000000000007</v>
      </c>
      <c r="L338" s="339"/>
      <c r="M338" s="340"/>
      <c r="N338" s="270">
        <f>ROUND(L338*K338,2)</f>
        <v>0</v>
      </c>
      <c r="O338" s="267"/>
      <c r="P338" s="267"/>
      <c r="Q338" s="267"/>
      <c r="R338" s="168"/>
      <c r="T338" s="271" t="s">
        <v>3</v>
      </c>
      <c r="U338" s="272" t="s">
        <v>42</v>
      </c>
      <c r="V338" s="273">
        <v>7.8E-2</v>
      </c>
      <c r="W338" s="273">
        <f>V338*K338</f>
        <v>0.74490000000000001</v>
      </c>
      <c r="X338" s="273">
        <v>0</v>
      </c>
      <c r="Y338" s="273">
        <f>X338*K338</f>
        <v>0</v>
      </c>
      <c r="Z338" s="273">
        <v>1.7700000000000001E-3</v>
      </c>
      <c r="AA338" s="274">
        <f>Z338*K338</f>
        <v>1.6903500000000002E-2</v>
      </c>
      <c r="AR338" s="150" t="s">
        <v>232</v>
      </c>
      <c r="AT338" s="150" t="s">
        <v>148</v>
      </c>
      <c r="AU338" s="150" t="s">
        <v>86</v>
      </c>
      <c r="AY338" s="150" t="s">
        <v>147</v>
      </c>
      <c r="BE338" s="275">
        <f>IF(U338="základní",N338,0)</f>
        <v>0</v>
      </c>
      <c r="BF338" s="275">
        <f>IF(U338="snížená",N338,0)</f>
        <v>0</v>
      </c>
      <c r="BG338" s="275">
        <f>IF(U338="zákl. přenesená",N338,0)</f>
        <v>0</v>
      </c>
      <c r="BH338" s="275">
        <f>IF(U338="sníž. přenesená",N338,0)</f>
        <v>0</v>
      </c>
      <c r="BI338" s="275">
        <f>IF(U338="nulová",N338,0)</f>
        <v>0</v>
      </c>
      <c r="BJ338" s="150" t="s">
        <v>33</v>
      </c>
      <c r="BK338" s="275">
        <f>ROUND(L338*K338,2)</f>
        <v>0</v>
      </c>
      <c r="BL338" s="150" t="s">
        <v>232</v>
      </c>
      <c r="BM338" s="150" t="s">
        <v>1855</v>
      </c>
    </row>
    <row r="339" spans="2:65" s="283" customFormat="1" ht="22.5" customHeight="1" x14ac:dyDescent="0.3">
      <c r="B339" s="276"/>
      <c r="C339" s="277"/>
      <c r="D339" s="277"/>
      <c r="E339" s="278" t="s">
        <v>3</v>
      </c>
      <c r="F339" s="279" t="s">
        <v>1856</v>
      </c>
      <c r="G339" s="280"/>
      <c r="H339" s="280"/>
      <c r="I339" s="280"/>
      <c r="J339" s="277"/>
      <c r="K339" s="281" t="s">
        <v>3</v>
      </c>
      <c r="L339" s="277"/>
      <c r="M339" s="277"/>
      <c r="N339" s="277"/>
      <c r="O339" s="277"/>
      <c r="P339" s="277"/>
      <c r="Q339" s="277"/>
      <c r="R339" s="282"/>
      <c r="T339" s="284"/>
      <c r="U339" s="277"/>
      <c r="V339" s="277"/>
      <c r="W339" s="277"/>
      <c r="X339" s="277"/>
      <c r="Y339" s="277"/>
      <c r="Z339" s="277"/>
      <c r="AA339" s="285"/>
      <c r="AT339" s="286" t="s">
        <v>155</v>
      </c>
      <c r="AU339" s="286" t="s">
        <v>86</v>
      </c>
      <c r="AV339" s="283" t="s">
        <v>33</v>
      </c>
      <c r="AW339" s="283" t="s">
        <v>32</v>
      </c>
      <c r="AX339" s="283" t="s">
        <v>77</v>
      </c>
      <c r="AY339" s="286" t="s">
        <v>147</v>
      </c>
    </row>
    <row r="340" spans="2:65" s="294" customFormat="1" ht="22.5" customHeight="1" x14ac:dyDescent="0.3">
      <c r="B340" s="287"/>
      <c r="C340" s="288"/>
      <c r="D340" s="288"/>
      <c r="E340" s="289" t="s">
        <v>3</v>
      </c>
      <c r="F340" s="290" t="s">
        <v>1849</v>
      </c>
      <c r="G340" s="291"/>
      <c r="H340" s="291"/>
      <c r="I340" s="291"/>
      <c r="J340" s="288"/>
      <c r="K340" s="292">
        <v>9.5500000000000007</v>
      </c>
      <c r="L340" s="288"/>
      <c r="M340" s="288"/>
      <c r="N340" s="288"/>
      <c r="O340" s="288"/>
      <c r="P340" s="288"/>
      <c r="Q340" s="288"/>
      <c r="R340" s="293"/>
      <c r="T340" s="295"/>
      <c r="U340" s="288"/>
      <c r="V340" s="288"/>
      <c r="W340" s="288"/>
      <c r="X340" s="288"/>
      <c r="Y340" s="288"/>
      <c r="Z340" s="288"/>
      <c r="AA340" s="296"/>
      <c r="AT340" s="297" t="s">
        <v>155</v>
      </c>
      <c r="AU340" s="297" t="s">
        <v>86</v>
      </c>
      <c r="AV340" s="294" t="s">
        <v>86</v>
      </c>
      <c r="AW340" s="294" t="s">
        <v>32</v>
      </c>
      <c r="AX340" s="294" t="s">
        <v>77</v>
      </c>
      <c r="AY340" s="297" t="s">
        <v>147</v>
      </c>
    </row>
    <row r="341" spans="2:65" s="305" customFormat="1" ht="22.5" customHeight="1" x14ac:dyDescent="0.3">
      <c r="B341" s="298"/>
      <c r="C341" s="299"/>
      <c r="D341" s="299"/>
      <c r="E341" s="300" t="s">
        <v>3</v>
      </c>
      <c r="F341" s="301" t="s">
        <v>157</v>
      </c>
      <c r="G341" s="302"/>
      <c r="H341" s="302"/>
      <c r="I341" s="302"/>
      <c r="J341" s="299"/>
      <c r="K341" s="303">
        <v>9.5500000000000007</v>
      </c>
      <c r="L341" s="299"/>
      <c r="M341" s="299"/>
      <c r="N341" s="299"/>
      <c r="O341" s="299"/>
      <c r="P341" s="299"/>
      <c r="Q341" s="299"/>
      <c r="R341" s="304"/>
      <c r="T341" s="306"/>
      <c r="U341" s="299"/>
      <c r="V341" s="299"/>
      <c r="W341" s="299"/>
      <c r="X341" s="299"/>
      <c r="Y341" s="299"/>
      <c r="Z341" s="299"/>
      <c r="AA341" s="307"/>
      <c r="AT341" s="308" t="s">
        <v>155</v>
      </c>
      <c r="AU341" s="308" t="s">
        <v>86</v>
      </c>
      <c r="AV341" s="305" t="s">
        <v>152</v>
      </c>
      <c r="AW341" s="305" t="s">
        <v>32</v>
      </c>
      <c r="AX341" s="305" t="s">
        <v>33</v>
      </c>
      <c r="AY341" s="308" t="s">
        <v>147</v>
      </c>
    </row>
    <row r="342" spans="2:65" s="162" customFormat="1" ht="22.5" customHeight="1" x14ac:dyDescent="0.3">
      <c r="B342" s="163"/>
      <c r="C342" s="264" t="s">
        <v>462</v>
      </c>
      <c r="D342" s="264" t="s">
        <v>148</v>
      </c>
      <c r="E342" s="265" t="s">
        <v>915</v>
      </c>
      <c r="F342" s="266" t="s">
        <v>916</v>
      </c>
      <c r="G342" s="267"/>
      <c r="H342" s="267"/>
      <c r="I342" s="267"/>
      <c r="J342" s="268" t="s">
        <v>271</v>
      </c>
      <c r="K342" s="269">
        <v>9.0500000000000007</v>
      </c>
      <c r="L342" s="339"/>
      <c r="M342" s="340"/>
      <c r="N342" s="270">
        <f>ROUND(L342*K342,2)</f>
        <v>0</v>
      </c>
      <c r="O342" s="267"/>
      <c r="P342" s="267"/>
      <c r="Q342" s="267"/>
      <c r="R342" s="168"/>
      <c r="T342" s="271" t="s">
        <v>3</v>
      </c>
      <c r="U342" s="272" t="s">
        <v>42</v>
      </c>
      <c r="V342" s="273">
        <v>0.17899999999999999</v>
      </c>
      <c r="W342" s="273">
        <f>V342*K342</f>
        <v>1.61995</v>
      </c>
      <c r="X342" s="273">
        <v>0</v>
      </c>
      <c r="Y342" s="273">
        <f>X342*K342</f>
        <v>0</v>
      </c>
      <c r="Z342" s="273">
        <v>1.75E-3</v>
      </c>
      <c r="AA342" s="274">
        <f>Z342*K342</f>
        <v>1.5837500000000001E-2</v>
      </c>
      <c r="AR342" s="150" t="s">
        <v>232</v>
      </c>
      <c r="AT342" s="150" t="s">
        <v>148</v>
      </c>
      <c r="AU342" s="150" t="s">
        <v>86</v>
      </c>
      <c r="AY342" s="150" t="s">
        <v>147</v>
      </c>
      <c r="BE342" s="275">
        <f>IF(U342="základní",N342,0)</f>
        <v>0</v>
      </c>
      <c r="BF342" s="275">
        <f>IF(U342="snížená",N342,0)</f>
        <v>0</v>
      </c>
      <c r="BG342" s="275">
        <f>IF(U342="zákl. přenesená",N342,0)</f>
        <v>0</v>
      </c>
      <c r="BH342" s="275">
        <f>IF(U342="sníž. přenesená",N342,0)</f>
        <v>0</v>
      </c>
      <c r="BI342" s="275">
        <f>IF(U342="nulová",N342,0)</f>
        <v>0</v>
      </c>
      <c r="BJ342" s="150" t="s">
        <v>33</v>
      </c>
      <c r="BK342" s="275">
        <f>ROUND(L342*K342,2)</f>
        <v>0</v>
      </c>
      <c r="BL342" s="150" t="s">
        <v>232</v>
      </c>
      <c r="BM342" s="150" t="s">
        <v>1857</v>
      </c>
    </row>
    <row r="343" spans="2:65" s="283" customFormat="1" ht="22.5" customHeight="1" x14ac:dyDescent="0.3">
      <c r="B343" s="276"/>
      <c r="C343" s="277"/>
      <c r="D343" s="277"/>
      <c r="E343" s="278" t="s">
        <v>3</v>
      </c>
      <c r="F343" s="279" t="s">
        <v>1858</v>
      </c>
      <c r="G343" s="280"/>
      <c r="H343" s="280"/>
      <c r="I343" s="280"/>
      <c r="J343" s="277"/>
      <c r="K343" s="281" t="s">
        <v>3</v>
      </c>
      <c r="L343" s="277"/>
      <c r="M343" s="277"/>
      <c r="N343" s="277"/>
      <c r="O343" s="277"/>
      <c r="P343" s="277"/>
      <c r="Q343" s="277"/>
      <c r="R343" s="282"/>
      <c r="T343" s="284"/>
      <c r="U343" s="277"/>
      <c r="V343" s="277"/>
      <c r="W343" s="277"/>
      <c r="X343" s="277"/>
      <c r="Y343" s="277"/>
      <c r="Z343" s="277"/>
      <c r="AA343" s="285"/>
      <c r="AT343" s="286" t="s">
        <v>155</v>
      </c>
      <c r="AU343" s="286" t="s">
        <v>86</v>
      </c>
      <c r="AV343" s="283" t="s">
        <v>33</v>
      </c>
      <c r="AW343" s="283" t="s">
        <v>32</v>
      </c>
      <c r="AX343" s="283" t="s">
        <v>77</v>
      </c>
      <c r="AY343" s="286" t="s">
        <v>147</v>
      </c>
    </row>
    <row r="344" spans="2:65" s="294" customFormat="1" ht="22.5" customHeight="1" x14ac:dyDescent="0.3">
      <c r="B344" s="287"/>
      <c r="C344" s="288"/>
      <c r="D344" s="288"/>
      <c r="E344" s="289" t="s">
        <v>3</v>
      </c>
      <c r="F344" s="290" t="s">
        <v>1778</v>
      </c>
      <c r="G344" s="291"/>
      <c r="H344" s="291"/>
      <c r="I344" s="291"/>
      <c r="J344" s="288"/>
      <c r="K344" s="292">
        <v>5.45</v>
      </c>
      <c r="L344" s="288"/>
      <c r="M344" s="288"/>
      <c r="N344" s="288"/>
      <c r="O344" s="288"/>
      <c r="P344" s="288"/>
      <c r="Q344" s="288"/>
      <c r="R344" s="293"/>
      <c r="T344" s="295"/>
      <c r="U344" s="288"/>
      <c r="V344" s="288"/>
      <c r="W344" s="288"/>
      <c r="X344" s="288"/>
      <c r="Y344" s="288"/>
      <c r="Z344" s="288"/>
      <c r="AA344" s="296"/>
      <c r="AT344" s="297" t="s">
        <v>155</v>
      </c>
      <c r="AU344" s="297" t="s">
        <v>86</v>
      </c>
      <c r="AV344" s="294" t="s">
        <v>86</v>
      </c>
      <c r="AW344" s="294" t="s">
        <v>32</v>
      </c>
      <c r="AX344" s="294" t="s">
        <v>77</v>
      </c>
      <c r="AY344" s="297" t="s">
        <v>147</v>
      </c>
    </row>
    <row r="345" spans="2:65" s="316" customFormat="1" ht="22.5" customHeight="1" x14ac:dyDescent="0.3">
      <c r="B345" s="309"/>
      <c r="C345" s="310"/>
      <c r="D345" s="310"/>
      <c r="E345" s="311" t="s">
        <v>3</v>
      </c>
      <c r="F345" s="312" t="s">
        <v>163</v>
      </c>
      <c r="G345" s="313"/>
      <c r="H345" s="313"/>
      <c r="I345" s="313"/>
      <c r="J345" s="310"/>
      <c r="K345" s="314">
        <v>5.45</v>
      </c>
      <c r="L345" s="310"/>
      <c r="M345" s="310"/>
      <c r="N345" s="310"/>
      <c r="O345" s="310"/>
      <c r="P345" s="310"/>
      <c r="Q345" s="310"/>
      <c r="R345" s="315"/>
      <c r="T345" s="317"/>
      <c r="U345" s="310"/>
      <c r="V345" s="310"/>
      <c r="W345" s="310"/>
      <c r="X345" s="310"/>
      <c r="Y345" s="310"/>
      <c r="Z345" s="310"/>
      <c r="AA345" s="318"/>
      <c r="AT345" s="319" t="s">
        <v>155</v>
      </c>
      <c r="AU345" s="319" t="s">
        <v>86</v>
      </c>
      <c r="AV345" s="316" t="s">
        <v>164</v>
      </c>
      <c r="AW345" s="316" t="s">
        <v>32</v>
      </c>
      <c r="AX345" s="316" t="s">
        <v>77</v>
      </c>
      <c r="AY345" s="319" t="s">
        <v>147</v>
      </c>
    </row>
    <row r="346" spans="2:65" s="283" customFormat="1" ht="22.5" customHeight="1" x14ac:dyDescent="0.3">
      <c r="B346" s="276"/>
      <c r="C346" s="277"/>
      <c r="D346" s="277"/>
      <c r="E346" s="278" t="s">
        <v>3</v>
      </c>
      <c r="F346" s="320" t="s">
        <v>1859</v>
      </c>
      <c r="G346" s="280"/>
      <c r="H346" s="280"/>
      <c r="I346" s="280"/>
      <c r="J346" s="277"/>
      <c r="K346" s="281" t="s">
        <v>3</v>
      </c>
      <c r="L346" s="277"/>
      <c r="M346" s="277"/>
      <c r="N346" s="277"/>
      <c r="O346" s="277"/>
      <c r="P346" s="277"/>
      <c r="Q346" s="277"/>
      <c r="R346" s="282"/>
      <c r="T346" s="284"/>
      <c r="U346" s="277"/>
      <c r="V346" s="277"/>
      <c r="W346" s="277"/>
      <c r="X346" s="277"/>
      <c r="Y346" s="277"/>
      <c r="Z346" s="277"/>
      <c r="AA346" s="285"/>
      <c r="AT346" s="286" t="s">
        <v>155</v>
      </c>
      <c r="AU346" s="286" t="s">
        <v>86</v>
      </c>
      <c r="AV346" s="283" t="s">
        <v>33</v>
      </c>
      <c r="AW346" s="283" t="s">
        <v>32</v>
      </c>
      <c r="AX346" s="283" t="s">
        <v>77</v>
      </c>
      <c r="AY346" s="286" t="s">
        <v>147</v>
      </c>
    </row>
    <row r="347" spans="2:65" s="294" customFormat="1" ht="22.5" customHeight="1" x14ac:dyDescent="0.3">
      <c r="B347" s="287"/>
      <c r="C347" s="288"/>
      <c r="D347" s="288"/>
      <c r="E347" s="289" t="s">
        <v>3</v>
      </c>
      <c r="F347" s="290" t="s">
        <v>1860</v>
      </c>
      <c r="G347" s="291"/>
      <c r="H347" s="291"/>
      <c r="I347" s="291"/>
      <c r="J347" s="288"/>
      <c r="K347" s="292">
        <v>3.6</v>
      </c>
      <c r="L347" s="288"/>
      <c r="M347" s="288"/>
      <c r="N347" s="288"/>
      <c r="O347" s="288"/>
      <c r="P347" s="288"/>
      <c r="Q347" s="288"/>
      <c r="R347" s="293"/>
      <c r="T347" s="295"/>
      <c r="U347" s="288"/>
      <c r="V347" s="288"/>
      <c r="W347" s="288"/>
      <c r="X347" s="288"/>
      <c r="Y347" s="288"/>
      <c r="Z347" s="288"/>
      <c r="AA347" s="296"/>
      <c r="AT347" s="297" t="s">
        <v>155</v>
      </c>
      <c r="AU347" s="297" t="s">
        <v>86</v>
      </c>
      <c r="AV347" s="294" t="s">
        <v>86</v>
      </c>
      <c r="AW347" s="294" t="s">
        <v>32</v>
      </c>
      <c r="AX347" s="294" t="s">
        <v>77</v>
      </c>
      <c r="AY347" s="297" t="s">
        <v>147</v>
      </c>
    </row>
    <row r="348" spans="2:65" s="316" customFormat="1" ht="22.5" customHeight="1" x14ac:dyDescent="0.3">
      <c r="B348" s="309"/>
      <c r="C348" s="310"/>
      <c r="D348" s="310"/>
      <c r="E348" s="311" t="s">
        <v>3</v>
      </c>
      <c r="F348" s="312" t="s">
        <v>163</v>
      </c>
      <c r="G348" s="313"/>
      <c r="H348" s="313"/>
      <c r="I348" s="313"/>
      <c r="J348" s="310"/>
      <c r="K348" s="314">
        <v>3.6</v>
      </c>
      <c r="L348" s="310"/>
      <c r="M348" s="310"/>
      <c r="N348" s="310"/>
      <c r="O348" s="310"/>
      <c r="P348" s="310"/>
      <c r="Q348" s="310"/>
      <c r="R348" s="315"/>
      <c r="T348" s="317"/>
      <c r="U348" s="310"/>
      <c r="V348" s="310"/>
      <c r="W348" s="310"/>
      <c r="X348" s="310"/>
      <c r="Y348" s="310"/>
      <c r="Z348" s="310"/>
      <c r="AA348" s="318"/>
      <c r="AT348" s="319" t="s">
        <v>155</v>
      </c>
      <c r="AU348" s="319" t="s">
        <v>86</v>
      </c>
      <c r="AV348" s="316" t="s">
        <v>164</v>
      </c>
      <c r="AW348" s="316" t="s">
        <v>32</v>
      </c>
      <c r="AX348" s="316" t="s">
        <v>77</v>
      </c>
      <c r="AY348" s="319" t="s">
        <v>147</v>
      </c>
    </row>
    <row r="349" spans="2:65" s="305" customFormat="1" ht="22.5" customHeight="1" x14ac:dyDescent="0.3">
      <c r="B349" s="298"/>
      <c r="C349" s="299"/>
      <c r="D349" s="299"/>
      <c r="E349" s="300" t="s">
        <v>3</v>
      </c>
      <c r="F349" s="301" t="s">
        <v>157</v>
      </c>
      <c r="G349" s="302"/>
      <c r="H349" s="302"/>
      <c r="I349" s="302"/>
      <c r="J349" s="299"/>
      <c r="K349" s="303">
        <v>9.0500000000000007</v>
      </c>
      <c r="L349" s="299"/>
      <c r="M349" s="299"/>
      <c r="N349" s="299"/>
      <c r="O349" s="299"/>
      <c r="P349" s="299"/>
      <c r="Q349" s="299"/>
      <c r="R349" s="304"/>
      <c r="T349" s="306"/>
      <c r="U349" s="299"/>
      <c r="V349" s="299"/>
      <c r="W349" s="299"/>
      <c r="X349" s="299"/>
      <c r="Y349" s="299"/>
      <c r="Z349" s="299"/>
      <c r="AA349" s="307"/>
      <c r="AT349" s="308" t="s">
        <v>155</v>
      </c>
      <c r="AU349" s="308" t="s">
        <v>86</v>
      </c>
      <c r="AV349" s="305" t="s">
        <v>152</v>
      </c>
      <c r="AW349" s="305" t="s">
        <v>32</v>
      </c>
      <c r="AX349" s="305" t="s">
        <v>33</v>
      </c>
      <c r="AY349" s="308" t="s">
        <v>147</v>
      </c>
    </row>
    <row r="350" spans="2:65" s="162" customFormat="1" ht="44.25" customHeight="1" x14ac:dyDescent="0.3">
      <c r="B350" s="163"/>
      <c r="C350" s="264" t="s">
        <v>479</v>
      </c>
      <c r="D350" s="264" t="s">
        <v>148</v>
      </c>
      <c r="E350" s="265" t="s">
        <v>920</v>
      </c>
      <c r="F350" s="266" t="s">
        <v>921</v>
      </c>
      <c r="G350" s="267"/>
      <c r="H350" s="267"/>
      <c r="I350" s="267"/>
      <c r="J350" s="268" t="s">
        <v>586</v>
      </c>
      <c r="K350" s="269">
        <v>2</v>
      </c>
      <c r="L350" s="339"/>
      <c r="M350" s="340"/>
      <c r="N350" s="270">
        <f>ROUND(L350*K350,2)</f>
        <v>0</v>
      </c>
      <c r="O350" s="267"/>
      <c r="P350" s="267"/>
      <c r="Q350" s="267"/>
      <c r="R350" s="168"/>
      <c r="T350" s="271" t="s">
        <v>3</v>
      </c>
      <c r="U350" s="272" t="s">
        <v>42</v>
      </c>
      <c r="V350" s="273">
        <v>0.42799999999999999</v>
      </c>
      <c r="W350" s="273">
        <f>V350*K350</f>
        <v>0.85599999999999998</v>
      </c>
      <c r="X350" s="273">
        <v>0</v>
      </c>
      <c r="Y350" s="273">
        <f>X350*K350</f>
        <v>0</v>
      </c>
      <c r="Z350" s="273">
        <v>1.8799999999999999E-3</v>
      </c>
      <c r="AA350" s="274">
        <f>Z350*K350</f>
        <v>3.7599999999999999E-3</v>
      </c>
      <c r="AR350" s="150" t="s">
        <v>232</v>
      </c>
      <c r="AT350" s="150" t="s">
        <v>148</v>
      </c>
      <c r="AU350" s="150" t="s">
        <v>86</v>
      </c>
      <c r="AY350" s="150" t="s">
        <v>147</v>
      </c>
      <c r="BE350" s="275">
        <f>IF(U350="základní",N350,0)</f>
        <v>0</v>
      </c>
      <c r="BF350" s="275">
        <f>IF(U350="snížená",N350,0)</f>
        <v>0</v>
      </c>
      <c r="BG350" s="275">
        <f>IF(U350="zákl. přenesená",N350,0)</f>
        <v>0</v>
      </c>
      <c r="BH350" s="275">
        <f>IF(U350="sníž. přenesená",N350,0)</f>
        <v>0</v>
      </c>
      <c r="BI350" s="275">
        <f>IF(U350="nulová",N350,0)</f>
        <v>0</v>
      </c>
      <c r="BJ350" s="150" t="s">
        <v>33</v>
      </c>
      <c r="BK350" s="275">
        <f>ROUND(L350*K350,2)</f>
        <v>0</v>
      </c>
      <c r="BL350" s="150" t="s">
        <v>232</v>
      </c>
      <c r="BM350" s="150" t="s">
        <v>1861</v>
      </c>
    </row>
    <row r="351" spans="2:65" s="283" customFormat="1" ht="22.5" customHeight="1" x14ac:dyDescent="0.3">
      <c r="B351" s="276"/>
      <c r="C351" s="277"/>
      <c r="D351" s="277"/>
      <c r="E351" s="278" t="s">
        <v>3</v>
      </c>
      <c r="F351" s="279" t="s">
        <v>1862</v>
      </c>
      <c r="G351" s="280"/>
      <c r="H351" s="280"/>
      <c r="I351" s="280"/>
      <c r="J351" s="277"/>
      <c r="K351" s="281" t="s">
        <v>3</v>
      </c>
      <c r="L351" s="277"/>
      <c r="M351" s="277"/>
      <c r="N351" s="277"/>
      <c r="O351" s="277"/>
      <c r="P351" s="277"/>
      <c r="Q351" s="277"/>
      <c r="R351" s="282"/>
      <c r="T351" s="284"/>
      <c r="U351" s="277"/>
      <c r="V351" s="277"/>
      <c r="W351" s="277"/>
      <c r="X351" s="277"/>
      <c r="Y351" s="277"/>
      <c r="Z351" s="277"/>
      <c r="AA351" s="285"/>
      <c r="AT351" s="286" t="s">
        <v>155</v>
      </c>
      <c r="AU351" s="286" t="s">
        <v>86</v>
      </c>
      <c r="AV351" s="283" t="s">
        <v>33</v>
      </c>
      <c r="AW351" s="283" t="s">
        <v>32</v>
      </c>
      <c r="AX351" s="283" t="s">
        <v>77</v>
      </c>
      <c r="AY351" s="286" t="s">
        <v>147</v>
      </c>
    </row>
    <row r="352" spans="2:65" s="294" customFormat="1" ht="22.5" customHeight="1" x14ac:dyDescent="0.3">
      <c r="B352" s="287"/>
      <c r="C352" s="288"/>
      <c r="D352" s="288"/>
      <c r="E352" s="289" t="s">
        <v>3</v>
      </c>
      <c r="F352" s="290" t="s">
        <v>1863</v>
      </c>
      <c r="G352" s="291"/>
      <c r="H352" s="291"/>
      <c r="I352" s="291"/>
      <c r="J352" s="288"/>
      <c r="K352" s="292">
        <v>2</v>
      </c>
      <c r="L352" s="288"/>
      <c r="M352" s="288"/>
      <c r="N352" s="288"/>
      <c r="O352" s="288"/>
      <c r="P352" s="288"/>
      <c r="Q352" s="288"/>
      <c r="R352" s="293"/>
      <c r="T352" s="295"/>
      <c r="U352" s="288"/>
      <c r="V352" s="288"/>
      <c r="W352" s="288"/>
      <c r="X352" s="288"/>
      <c r="Y352" s="288"/>
      <c r="Z352" s="288"/>
      <c r="AA352" s="296"/>
      <c r="AT352" s="297" t="s">
        <v>155</v>
      </c>
      <c r="AU352" s="297" t="s">
        <v>86</v>
      </c>
      <c r="AV352" s="294" t="s">
        <v>86</v>
      </c>
      <c r="AW352" s="294" t="s">
        <v>32</v>
      </c>
      <c r="AX352" s="294" t="s">
        <v>77</v>
      </c>
      <c r="AY352" s="297" t="s">
        <v>147</v>
      </c>
    </row>
    <row r="353" spans="2:65" s="305" customFormat="1" ht="22.5" customHeight="1" x14ac:dyDescent="0.3">
      <c r="B353" s="298"/>
      <c r="C353" s="299"/>
      <c r="D353" s="299"/>
      <c r="E353" s="300" t="s">
        <v>3</v>
      </c>
      <c r="F353" s="301" t="s">
        <v>157</v>
      </c>
      <c r="G353" s="302"/>
      <c r="H353" s="302"/>
      <c r="I353" s="302"/>
      <c r="J353" s="299"/>
      <c r="K353" s="303">
        <v>2</v>
      </c>
      <c r="L353" s="299"/>
      <c r="M353" s="299"/>
      <c r="N353" s="299"/>
      <c r="O353" s="299"/>
      <c r="P353" s="299"/>
      <c r="Q353" s="299"/>
      <c r="R353" s="304"/>
      <c r="T353" s="306"/>
      <c r="U353" s="299"/>
      <c r="V353" s="299"/>
      <c r="W353" s="299"/>
      <c r="X353" s="299"/>
      <c r="Y353" s="299"/>
      <c r="Z353" s="299"/>
      <c r="AA353" s="307"/>
      <c r="AT353" s="308" t="s">
        <v>155</v>
      </c>
      <c r="AU353" s="308" t="s">
        <v>86</v>
      </c>
      <c r="AV353" s="305" t="s">
        <v>152</v>
      </c>
      <c r="AW353" s="305" t="s">
        <v>32</v>
      </c>
      <c r="AX353" s="305" t="s">
        <v>33</v>
      </c>
      <c r="AY353" s="308" t="s">
        <v>147</v>
      </c>
    </row>
    <row r="354" spans="2:65" s="162" customFormat="1" ht="31.5" customHeight="1" x14ac:dyDescent="0.3">
      <c r="B354" s="163"/>
      <c r="C354" s="264" t="s">
        <v>499</v>
      </c>
      <c r="D354" s="264" t="s">
        <v>148</v>
      </c>
      <c r="E354" s="265" t="s">
        <v>930</v>
      </c>
      <c r="F354" s="266" t="s">
        <v>1864</v>
      </c>
      <c r="G354" s="267"/>
      <c r="H354" s="267"/>
      <c r="I354" s="267"/>
      <c r="J354" s="268" t="s">
        <v>271</v>
      </c>
      <c r="K354" s="269">
        <v>1.25</v>
      </c>
      <c r="L354" s="339"/>
      <c r="M354" s="340"/>
      <c r="N354" s="270">
        <f>ROUND(L354*K354,2)</f>
        <v>0</v>
      </c>
      <c r="O354" s="267"/>
      <c r="P354" s="267"/>
      <c r="Q354" s="267"/>
      <c r="R354" s="168"/>
      <c r="T354" s="271" t="s">
        <v>3</v>
      </c>
      <c r="U354" s="272" t="s">
        <v>42</v>
      </c>
      <c r="V354" s="273">
        <v>0.41299999999999998</v>
      </c>
      <c r="W354" s="273">
        <f>V354*K354</f>
        <v>0.51624999999999999</v>
      </c>
      <c r="X354" s="273">
        <v>2.96E-3</v>
      </c>
      <c r="Y354" s="273">
        <f>X354*K354</f>
        <v>3.7000000000000002E-3</v>
      </c>
      <c r="Z354" s="273">
        <v>0</v>
      </c>
      <c r="AA354" s="274">
        <f>Z354*K354</f>
        <v>0</v>
      </c>
      <c r="AR354" s="150" t="s">
        <v>232</v>
      </c>
      <c r="AT354" s="150" t="s">
        <v>148</v>
      </c>
      <c r="AU354" s="150" t="s">
        <v>86</v>
      </c>
      <c r="AY354" s="150" t="s">
        <v>147</v>
      </c>
      <c r="BE354" s="275">
        <f>IF(U354="základní",N354,0)</f>
        <v>0</v>
      </c>
      <c r="BF354" s="275">
        <f>IF(U354="snížená",N354,0)</f>
        <v>0</v>
      </c>
      <c r="BG354" s="275">
        <f>IF(U354="zákl. přenesená",N354,0)</f>
        <v>0</v>
      </c>
      <c r="BH354" s="275">
        <f>IF(U354="sníž. přenesená",N354,0)</f>
        <v>0</v>
      </c>
      <c r="BI354" s="275">
        <f>IF(U354="nulová",N354,0)</f>
        <v>0</v>
      </c>
      <c r="BJ354" s="150" t="s">
        <v>33</v>
      </c>
      <c r="BK354" s="275">
        <f>ROUND(L354*K354,2)</f>
        <v>0</v>
      </c>
      <c r="BL354" s="150" t="s">
        <v>232</v>
      </c>
      <c r="BM354" s="150" t="s">
        <v>1865</v>
      </c>
    </row>
    <row r="355" spans="2:65" s="283" customFormat="1" ht="22.5" customHeight="1" x14ac:dyDescent="0.3">
      <c r="B355" s="276"/>
      <c r="C355" s="277"/>
      <c r="D355" s="277"/>
      <c r="E355" s="278" t="s">
        <v>3</v>
      </c>
      <c r="F355" s="279" t="s">
        <v>1866</v>
      </c>
      <c r="G355" s="280"/>
      <c r="H355" s="280"/>
      <c r="I355" s="280"/>
      <c r="J355" s="277"/>
      <c r="K355" s="281" t="s">
        <v>3</v>
      </c>
      <c r="L355" s="277"/>
      <c r="M355" s="277"/>
      <c r="N355" s="277"/>
      <c r="O355" s="277"/>
      <c r="P355" s="277"/>
      <c r="Q355" s="277"/>
      <c r="R355" s="282"/>
      <c r="T355" s="284"/>
      <c r="U355" s="277"/>
      <c r="V355" s="277"/>
      <c r="W355" s="277"/>
      <c r="X355" s="277"/>
      <c r="Y355" s="277"/>
      <c r="Z355" s="277"/>
      <c r="AA355" s="285"/>
      <c r="AT355" s="286" t="s">
        <v>155</v>
      </c>
      <c r="AU355" s="286" t="s">
        <v>86</v>
      </c>
      <c r="AV355" s="283" t="s">
        <v>33</v>
      </c>
      <c r="AW355" s="283" t="s">
        <v>32</v>
      </c>
      <c r="AX355" s="283" t="s">
        <v>77</v>
      </c>
      <c r="AY355" s="286" t="s">
        <v>147</v>
      </c>
    </row>
    <row r="356" spans="2:65" s="294" customFormat="1" ht="22.5" customHeight="1" x14ac:dyDescent="0.3">
      <c r="B356" s="287"/>
      <c r="C356" s="288"/>
      <c r="D356" s="288"/>
      <c r="E356" s="289" t="s">
        <v>3</v>
      </c>
      <c r="F356" s="290" t="s">
        <v>1867</v>
      </c>
      <c r="G356" s="291"/>
      <c r="H356" s="291"/>
      <c r="I356" s="291"/>
      <c r="J356" s="288"/>
      <c r="K356" s="292">
        <v>1.25</v>
      </c>
      <c r="L356" s="288"/>
      <c r="M356" s="288"/>
      <c r="N356" s="288"/>
      <c r="O356" s="288"/>
      <c r="P356" s="288"/>
      <c r="Q356" s="288"/>
      <c r="R356" s="293"/>
      <c r="T356" s="295"/>
      <c r="U356" s="288"/>
      <c r="V356" s="288"/>
      <c r="W356" s="288"/>
      <c r="X356" s="288"/>
      <c r="Y356" s="288"/>
      <c r="Z356" s="288"/>
      <c r="AA356" s="296"/>
      <c r="AT356" s="297" t="s">
        <v>155</v>
      </c>
      <c r="AU356" s="297" t="s">
        <v>86</v>
      </c>
      <c r="AV356" s="294" t="s">
        <v>86</v>
      </c>
      <c r="AW356" s="294" t="s">
        <v>32</v>
      </c>
      <c r="AX356" s="294" t="s">
        <v>77</v>
      </c>
      <c r="AY356" s="297" t="s">
        <v>147</v>
      </c>
    </row>
    <row r="357" spans="2:65" s="305" customFormat="1" ht="22.5" customHeight="1" x14ac:dyDescent="0.3">
      <c r="B357" s="298"/>
      <c r="C357" s="299"/>
      <c r="D357" s="299"/>
      <c r="E357" s="300" t="s">
        <v>3</v>
      </c>
      <c r="F357" s="301" t="s">
        <v>157</v>
      </c>
      <c r="G357" s="302"/>
      <c r="H357" s="302"/>
      <c r="I357" s="302"/>
      <c r="J357" s="299"/>
      <c r="K357" s="303">
        <v>1.25</v>
      </c>
      <c r="L357" s="299"/>
      <c r="M357" s="299"/>
      <c r="N357" s="299"/>
      <c r="O357" s="299"/>
      <c r="P357" s="299"/>
      <c r="Q357" s="299"/>
      <c r="R357" s="304"/>
      <c r="T357" s="306"/>
      <c r="U357" s="299"/>
      <c r="V357" s="299"/>
      <c r="W357" s="299"/>
      <c r="X357" s="299"/>
      <c r="Y357" s="299"/>
      <c r="Z357" s="299"/>
      <c r="AA357" s="307"/>
      <c r="AT357" s="308" t="s">
        <v>155</v>
      </c>
      <c r="AU357" s="308" t="s">
        <v>86</v>
      </c>
      <c r="AV357" s="305" t="s">
        <v>152</v>
      </c>
      <c r="AW357" s="305" t="s">
        <v>32</v>
      </c>
      <c r="AX357" s="305" t="s">
        <v>33</v>
      </c>
      <c r="AY357" s="308" t="s">
        <v>147</v>
      </c>
    </row>
    <row r="358" spans="2:65" s="162" customFormat="1" ht="31.5" customHeight="1" x14ac:dyDescent="0.3">
      <c r="B358" s="163"/>
      <c r="C358" s="264" t="s">
        <v>547</v>
      </c>
      <c r="D358" s="264" t="s">
        <v>148</v>
      </c>
      <c r="E358" s="265" t="s">
        <v>1868</v>
      </c>
      <c r="F358" s="266" t="s">
        <v>1869</v>
      </c>
      <c r="G358" s="267"/>
      <c r="H358" s="267"/>
      <c r="I358" s="267"/>
      <c r="J358" s="268" t="s">
        <v>771</v>
      </c>
      <c r="K358" s="269">
        <v>4.0000000000000001E-3</v>
      </c>
      <c r="L358" s="339"/>
      <c r="M358" s="340"/>
      <c r="N358" s="270">
        <f>ROUND(L358*K358,2)</f>
        <v>0</v>
      </c>
      <c r="O358" s="267"/>
      <c r="P358" s="267"/>
      <c r="Q358" s="267"/>
      <c r="R358" s="168"/>
      <c r="T358" s="271" t="s">
        <v>3</v>
      </c>
      <c r="U358" s="272" t="s">
        <v>42</v>
      </c>
      <c r="V358" s="273">
        <v>4.7370000000000001</v>
      </c>
      <c r="W358" s="273">
        <f>V358*K358</f>
        <v>1.8948E-2</v>
      </c>
      <c r="X358" s="273">
        <v>0</v>
      </c>
      <c r="Y358" s="273">
        <f>X358*K358</f>
        <v>0</v>
      </c>
      <c r="Z358" s="273">
        <v>0</v>
      </c>
      <c r="AA358" s="274">
        <f>Z358*K358</f>
        <v>0</v>
      </c>
      <c r="AR358" s="150" t="s">
        <v>232</v>
      </c>
      <c r="AT358" s="150" t="s">
        <v>148</v>
      </c>
      <c r="AU358" s="150" t="s">
        <v>86</v>
      </c>
      <c r="AY358" s="150" t="s">
        <v>147</v>
      </c>
      <c r="BE358" s="275">
        <f>IF(U358="základní",N358,0)</f>
        <v>0</v>
      </c>
      <c r="BF358" s="275">
        <f>IF(U358="snížená",N358,0)</f>
        <v>0</v>
      </c>
      <c r="BG358" s="275">
        <f>IF(U358="zákl. přenesená",N358,0)</f>
        <v>0</v>
      </c>
      <c r="BH358" s="275">
        <f>IF(U358="sníž. přenesená",N358,0)</f>
        <v>0</v>
      </c>
      <c r="BI358" s="275">
        <f>IF(U358="nulová",N358,0)</f>
        <v>0</v>
      </c>
      <c r="BJ358" s="150" t="s">
        <v>33</v>
      </c>
      <c r="BK358" s="275">
        <f>ROUND(L358*K358,2)</f>
        <v>0</v>
      </c>
      <c r="BL358" s="150" t="s">
        <v>232</v>
      </c>
      <c r="BM358" s="150" t="s">
        <v>1870</v>
      </c>
    </row>
    <row r="359" spans="2:65" s="162" customFormat="1" ht="31.5" customHeight="1" x14ac:dyDescent="0.3">
      <c r="B359" s="163"/>
      <c r="C359" s="264" t="s">
        <v>555</v>
      </c>
      <c r="D359" s="264" t="s">
        <v>148</v>
      </c>
      <c r="E359" s="265" t="s">
        <v>1871</v>
      </c>
      <c r="F359" s="266" t="s">
        <v>1872</v>
      </c>
      <c r="G359" s="267"/>
      <c r="H359" s="267"/>
      <c r="I359" s="267"/>
      <c r="J359" s="268" t="s">
        <v>771</v>
      </c>
      <c r="K359" s="269">
        <v>4.0000000000000001E-3</v>
      </c>
      <c r="L359" s="339"/>
      <c r="M359" s="340"/>
      <c r="N359" s="270">
        <f>ROUND(L359*K359,2)</f>
        <v>0</v>
      </c>
      <c r="O359" s="267"/>
      <c r="P359" s="267"/>
      <c r="Q359" s="267"/>
      <c r="R359" s="168"/>
      <c r="T359" s="271" t="s">
        <v>3</v>
      </c>
      <c r="U359" s="272" t="s">
        <v>42</v>
      </c>
      <c r="V359" s="273">
        <v>2.75</v>
      </c>
      <c r="W359" s="273">
        <f>V359*K359</f>
        <v>1.0999999999999999E-2</v>
      </c>
      <c r="X359" s="273">
        <v>0</v>
      </c>
      <c r="Y359" s="273">
        <f>X359*K359</f>
        <v>0</v>
      </c>
      <c r="Z359" s="273">
        <v>0</v>
      </c>
      <c r="AA359" s="274">
        <f>Z359*K359</f>
        <v>0</v>
      </c>
      <c r="AR359" s="150" t="s">
        <v>232</v>
      </c>
      <c r="AT359" s="150" t="s">
        <v>148</v>
      </c>
      <c r="AU359" s="150" t="s">
        <v>86</v>
      </c>
      <c r="AY359" s="150" t="s">
        <v>147</v>
      </c>
      <c r="BE359" s="275">
        <f>IF(U359="základní",N359,0)</f>
        <v>0</v>
      </c>
      <c r="BF359" s="275">
        <f>IF(U359="snížená",N359,0)</f>
        <v>0</v>
      </c>
      <c r="BG359" s="275">
        <f>IF(U359="zákl. přenesená",N359,0)</f>
        <v>0</v>
      </c>
      <c r="BH359" s="275">
        <f>IF(U359="sníž. přenesená",N359,0)</f>
        <v>0</v>
      </c>
      <c r="BI359" s="275">
        <f>IF(U359="nulová",N359,0)</f>
        <v>0</v>
      </c>
      <c r="BJ359" s="150" t="s">
        <v>33</v>
      </c>
      <c r="BK359" s="275">
        <f>ROUND(L359*K359,2)</f>
        <v>0</v>
      </c>
      <c r="BL359" s="150" t="s">
        <v>232</v>
      </c>
      <c r="BM359" s="150" t="s">
        <v>1873</v>
      </c>
    </row>
    <row r="360" spans="2:65" s="254" customFormat="1" ht="29.85" customHeight="1" x14ac:dyDescent="0.3">
      <c r="B360" s="249"/>
      <c r="C360" s="250"/>
      <c r="D360" s="261" t="s">
        <v>126</v>
      </c>
      <c r="E360" s="261"/>
      <c r="F360" s="261"/>
      <c r="G360" s="261"/>
      <c r="H360" s="261"/>
      <c r="I360" s="261"/>
      <c r="J360" s="261"/>
      <c r="K360" s="261"/>
      <c r="L360" s="261"/>
      <c r="M360" s="261"/>
      <c r="N360" s="332">
        <f>BK360</f>
        <v>0</v>
      </c>
      <c r="O360" s="333"/>
      <c r="P360" s="333"/>
      <c r="Q360" s="333"/>
      <c r="R360" s="253"/>
      <c r="T360" s="255"/>
      <c r="U360" s="250"/>
      <c r="V360" s="250"/>
      <c r="W360" s="256">
        <f>SUM(W361:W389)</f>
        <v>8.9840070000000001</v>
      </c>
      <c r="X360" s="250"/>
      <c r="Y360" s="256">
        <f>SUM(Y361:Y389)</f>
        <v>7.9363999999999976E-2</v>
      </c>
      <c r="Z360" s="250"/>
      <c r="AA360" s="257">
        <f>SUM(AA361:AA389)</f>
        <v>5.1999999999999998E-2</v>
      </c>
      <c r="AR360" s="258" t="s">
        <v>86</v>
      </c>
      <c r="AT360" s="259" t="s">
        <v>76</v>
      </c>
      <c r="AU360" s="259" t="s">
        <v>33</v>
      </c>
      <c r="AY360" s="258" t="s">
        <v>147</v>
      </c>
      <c r="BK360" s="260">
        <f>SUM(BK361:BK389)</f>
        <v>0</v>
      </c>
    </row>
    <row r="361" spans="2:65" s="162" customFormat="1" ht="31.5" customHeight="1" x14ac:dyDescent="0.3">
      <c r="B361" s="163"/>
      <c r="C361" s="264" t="s">
        <v>566</v>
      </c>
      <c r="D361" s="264" t="s">
        <v>148</v>
      </c>
      <c r="E361" s="265" t="s">
        <v>1874</v>
      </c>
      <c r="F361" s="266" t="s">
        <v>1875</v>
      </c>
      <c r="G361" s="267"/>
      <c r="H361" s="267"/>
      <c r="I361" s="267"/>
      <c r="J361" s="268" t="s">
        <v>151</v>
      </c>
      <c r="K361" s="269">
        <v>1.92</v>
      </c>
      <c r="L361" s="339"/>
      <c r="M361" s="340"/>
      <c r="N361" s="270">
        <f>ROUND(L361*K361,2)</f>
        <v>0</v>
      </c>
      <c r="O361" s="267"/>
      <c r="P361" s="267"/>
      <c r="Q361" s="267"/>
      <c r="R361" s="168"/>
      <c r="T361" s="271" t="s">
        <v>3</v>
      </c>
      <c r="U361" s="272" t="s">
        <v>42</v>
      </c>
      <c r="V361" s="273">
        <v>1.585</v>
      </c>
      <c r="W361" s="273">
        <f>V361*K361</f>
        <v>3.0431999999999997</v>
      </c>
      <c r="X361" s="273">
        <v>2.5000000000000001E-4</v>
      </c>
      <c r="Y361" s="273">
        <f>X361*K361</f>
        <v>4.8000000000000001E-4</v>
      </c>
      <c r="Z361" s="273">
        <v>0</v>
      </c>
      <c r="AA361" s="274">
        <f>Z361*K361</f>
        <v>0</v>
      </c>
      <c r="AR361" s="150" t="s">
        <v>232</v>
      </c>
      <c r="AT361" s="150" t="s">
        <v>148</v>
      </c>
      <c r="AU361" s="150" t="s">
        <v>86</v>
      </c>
      <c r="AY361" s="150" t="s">
        <v>147</v>
      </c>
      <c r="BE361" s="275">
        <f>IF(U361="základní",N361,0)</f>
        <v>0</v>
      </c>
      <c r="BF361" s="275">
        <f>IF(U361="snížená",N361,0)</f>
        <v>0</v>
      </c>
      <c r="BG361" s="275">
        <f>IF(U361="zákl. přenesená",N361,0)</f>
        <v>0</v>
      </c>
      <c r="BH361" s="275">
        <f>IF(U361="sníž. přenesená",N361,0)</f>
        <v>0</v>
      </c>
      <c r="BI361" s="275">
        <f>IF(U361="nulová",N361,0)</f>
        <v>0</v>
      </c>
      <c r="BJ361" s="150" t="s">
        <v>33</v>
      </c>
      <c r="BK361" s="275">
        <f>ROUND(L361*K361,2)</f>
        <v>0</v>
      </c>
      <c r="BL361" s="150" t="s">
        <v>232</v>
      </c>
      <c r="BM361" s="150" t="s">
        <v>1876</v>
      </c>
    </row>
    <row r="362" spans="2:65" s="283" customFormat="1" ht="22.5" customHeight="1" x14ac:dyDescent="0.3">
      <c r="B362" s="276"/>
      <c r="C362" s="277"/>
      <c r="D362" s="277"/>
      <c r="E362" s="278" t="s">
        <v>3</v>
      </c>
      <c r="F362" s="279" t="s">
        <v>1877</v>
      </c>
      <c r="G362" s="280"/>
      <c r="H362" s="280"/>
      <c r="I362" s="280"/>
      <c r="J362" s="277"/>
      <c r="K362" s="281" t="s">
        <v>3</v>
      </c>
      <c r="L362" s="277"/>
      <c r="M362" s="277"/>
      <c r="N362" s="277"/>
      <c r="O362" s="277"/>
      <c r="P362" s="277"/>
      <c r="Q362" s="277"/>
      <c r="R362" s="282"/>
      <c r="T362" s="284"/>
      <c r="U362" s="277"/>
      <c r="V362" s="277"/>
      <c r="W362" s="277"/>
      <c r="X362" s="277"/>
      <c r="Y362" s="277"/>
      <c r="Z362" s="277"/>
      <c r="AA362" s="285"/>
      <c r="AT362" s="286" t="s">
        <v>155</v>
      </c>
      <c r="AU362" s="286" t="s">
        <v>86</v>
      </c>
      <c r="AV362" s="283" t="s">
        <v>33</v>
      </c>
      <c r="AW362" s="283" t="s">
        <v>32</v>
      </c>
      <c r="AX362" s="283" t="s">
        <v>77</v>
      </c>
      <c r="AY362" s="286" t="s">
        <v>147</v>
      </c>
    </row>
    <row r="363" spans="2:65" s="294" customFormat="1" ht="22.5" customHeight="1" x14ac:dyDescent="0.3">
      <c r="B363" s="287"/>
      <c r="C363" s="288"/>
      <c r="D363" s="288"/>
      <c r="E363" s="289" t="s">
        <v>3</v>
      </c>
      <c r="F363" s="290" t="s">
        <v>1675</v>
      </c>
      <c r="G363" s="291"/>
      <c r="H363" s="291"/>
      <c r="I363" s="291"/>
      <c r="J363" s="288"/>
      <c r="K363" s="292">
        <v>1.92</v>
      </c>
      <c r="L363" s="288"/>
      <c r="M363" s="288"/>
      <c r="N363" s="288"/>
      <c r="O363" s="288"/>
      <c r="P363" s="288"/>
      <c r="Q363" s="288"/>
      <c r="R363" s="293"/>
      <c r="T363" s="295"/>
      <c r="U363" s="288"/>
      <c r="V363" s="288"/>
      <c r="W363" s="288"/>
      <c r="X363" s="288"/>
      <c r="Y363" s="288"/>
      <c r="Z363" s="288"/>
      <c r="AA363" s="296"/>
      <c r="AT363" s="297" t="s">
        <v>155</v>
      </c>
      <c r="AU363" s="297" t="s">
        <v>86</v>
      </c>
      <c r="AV363" s="294" t="s">
        <v>86</v>
      </c>
      <c r="AW363" s="294" t="s">
        <v>32</v>
      </c>
      <c r="AX363" s="294" t="s">
        <v>77</v>
      </c>
      <c r="AY363" s="297" t="s">
        <v>147</v>
      </c>
    </row>
    <row r="364" spans="2:65" s="305" customFormat="1" ht="22.5" customHeight="1" x14ac:dyDescent="0.3">
      <c r="B364" s="298"/>
      <c r="C364" s="299"/>
      <c r="D364" s="299"/>
      <c r="E364" s="300" t="s">
        <v>3</v>
      </c>
      <c r="F364" s="301" t="s">
        <v>157</v>
      </c>
      <c r="G364" s="302"/>
      <c r="H364" s="302"/>
      <c r="I364" s="302"/>
      <c r="J364" s="299"/>
      <c r="K364" s="303">
        <v>1.92</v>
      </c>
      <c r="L364" s="299"/>
      <c r="M364" s="299"/>
      <c r="N364" s="299"/>
      <c r="O364" s="299"/>
      <c r="P364" s="299"/>
      <c r="Q364" s="299"/>
      <c r="R364" s="304"/>
      <c r="T364" s="306"/>
      <c r="U364" s="299"/>
      <c r="V364" s="299"/>
      <c r="W364" s="299"/>
      <c r="X364" s="299"/>
      <c r="Y364" s="299"/>
      <c r="Z364" s="299"/>
      <c r="AA364" s="307"/>
      <c r="AT364" s="308" t="s">
        <v>155</v>
      </c>
      <c r="AU364" s="308" t="s">
        <v>86</v>
      </c>
      <c r="AV364" s="305" t="s">
        <v>152</v>
      </c>
      <c r="AW364" s="305" t="s">
        <v>32</v>
      </c>
      <c r="AX364" s="305" t="s">
        <v>33</v>
      </c>
      <c r="AY364" s="308" t="s">
        <v>147</v>
      </c>
    </row>
    <row r="365" spans="2:65" s="162" customFormat="1" ht="44.25" customHeight="1" x14ac:dyDescent="0.3">
      <c r="B365" s="163"/>
      <c r="C365" s="322" t="s">
        <v>577</v>
      </c>
      <c r="D365" s="322" t="s">
        <v>217</v>
      </c>
      <c r="E365" s="323" t="s">
        <v>1878</v>
      </c>
      <c r="F365" s="324" t="s">
        <v>1879</v>
      </c>
      <c r="G365" s="325"/>
      <c r="H365" s="325"/>
      <c r="I365" s="325"/>
      <c r="J365" s="326" t="s">
        <v>586</v>
      </c>
      <c r="K365" s="327">
        <v>1</v>
      </c>
      <c r="L365" s="341"/>
      <c r="M365" s="342"/>
      <c r="N365" s="328">
        <f>ROUND(L365*K365,2)</f>
        <v>0</v>
      </c>
      <c r="O365" s="267"/>
      <c r="P365" s="267"/>
      <c r="Q365" s="267"/>
      <c r="R365" s="168"/>
      <c r="T365" s="271" t="s">
        <v>3</v>
      </c>
      <c r="U365" s="272" t="s">
        <v>42</v>
      </c>
      <c r="V365" s="273">
        <v>0</v>
      </c>
      <c r="W365" s="273">
        <f>V365*K365</f>
        <v>0</v>
      </c>
      <c r="X365" s="273">
        <v>6.7199999999999996E-2</v>
      </c>
      <c r="Y365" s="273">
        <f>X365*K365</f>
        <v>6.7199999999999996E-2</v>
      </c>
      <c r="Z365" s="273">
        <v>0</v>
      </c>
      <c r="AA365" s="274">
        <f>Z365*K365</f>
        <v>0</v>
      </c>
      <c r="AR365" s="150" t="s">
        <v>449</v>
      </c>
      <c r="AT365" s="150" t="s">
        <v>217</v>
      </c>
      <c r="AU365" s="150" t="s">
        <v>86</v>
      </c>
      <c r="AY365" s="150" t="s">
        <v>147</v>
      </c>
      <c r="BE365" s="275">
        <f>IF(U365="základní",N365,0)</f>
        <v>0</v>
      </c>
      <c r="BF365" s="275">
        <f>IF(U365="snížená",N365,0)</f>
        <v>0</v>
      </c>
      <c r="BG365" s="275">
        <f>IF(U365="zákl. přenesená",N365,0)</f>
        <v>0</v>
      </c>
      <c r="BH365" s="275">
        <f>IF(U365="sníž. přenesená",N365,0)</f>
        <v>0</v>
      </c>
      <c r="BI365" s="275">
        <f>IF(U365="nulová",N365,0)</f>
        <v>0</v>
      </c>
      <c r="BJ365" s="150" t="s">
        <v>33</v>
      </c>
      <c r="BK365" s="275">
        <f>ROUND(L365*K365,2)</f>
        <v>0</v>
      </c>
      <c r="BL365" s="150" t="s">
        <v>232</v>
      </c>
      <c r="BM365" s="150" t="s">
        <v>1880</v>
      </c>
    </row>
    <row r="366" spans="2:65" s="162" customFormat="1" ht="31.5" customHeight="1" x14ac:dyDescent="0.3">
      <c r="B366" s="163"/>
      <c r="C366" s="264" t="s">
        <v>485</v>
      </c>
      <c r="D366" s="264" t="s">
        <v>148</v>
      </c>
      <c r="E366" s="265" t="s">
        <v>1881</v>
      </c>
      <c r="F366" s="266" t="s">
        <v>1882</v>
      </c>
      <c r="G366" s="267"/>
      <c r="H366" s="267"/>
      <c r="I366" s="267"/>
      <c r="J366" s="268" t="s">
        <v>151</v>
      </c>
      <c r="K366" s="269">
        <v>3.262</v>
      </c>
      <c r="L366" s="339"/>
      <c r="M366" s="340"/>
      <c r="N366" s="270">
        <f>ROUND(L366*K366,2)</f>
        <v>0</v>
      </c>
      <c r="O366" s="267"/>
      <c r="P366" s="267"/>
      <c r="Q366" s="267"/>
      <c r="R366" s="168"/>
      <c r="T366" s="271" t="s">
        <v>3</v>
      </c>
      <c r="U366" s="272" t="s">
        <v>42</v>
      </c>
      <c r="V366" s="273">
        <v>0.77600000000000002</v>
      </c>
      <c r="W366" s="273">
        <f>V366*K366</f>
        <v>2.5313120000000002</v>
      </c>
      <c r="X366" s="273">
        <v>0</v>
      </c>
      <c r="Y366" s="273">
        <f>X366*K366</f>
        <v>0</v>
      </c>
      <c r="Z366" s="273">
        <v>0</v>
      </c>
      <c r="AA366" s="274">
        <f>Z366*K366</f>
        <v>0</v>
      </c>
      <c r="AR366" s="150" t="s">
        <v>232</v>
      </c>
      <c r="AT366" s="150" t="s">
        <v>148</v>
      </c>
      <c r="AU366" s="150" t="s">
        <v>86</v>
      </c>
      <c r="AY366" s="150" t="s">
        <v>147</v>
      </c>
      <c r="BE366" s="275">
        <f>IF(U366="základní",N366,0)</f>
        <v>0</v>
      </c>
      <c r="BF366" s="275">
        <f>IF(U366="snížená",N366,0)</f>
        <v>0</v>
      </c>
      <c r="BG366" s="275">
        <f>IF(U366="zákl. přenesená",N366,0)</f>
        <v>0</v>
      </c>
      <c r="BH366" s="275">
        <f>IF(U366="sníž. přenesená",N366,0)</f>
        <v>0</v>
      </c>
      <c r="BI366" s="275">
        <f>IF(U366="nulová",N366,0)</f>
        <v>0</v>
      </c>
      <c r="BJ366" s="150" t="s">
        <v>33</v>
      </c>
      <c r="BK366" s="275">
        <f>ROUND(L366*K366,2)</f>
        <v>0</v>
      </c>
      <c r="BL366" s="150" t="s">
        <v>232</v>
      </c>
      <c r="BM366" s="150" t="s">
        <v>1883</v>
      </c>
    </row>
    <row r="367" spans="2:65" s="283" customFormat="1" ht="22.5" customHeight="1" x14ac:dyDescent="0.3">
      <c r="B367" s="276"/>
      <c r="C367" s="277"/>
      <c r="D367" s="277"/>
      <c r="E367" s="278" t="s">
        <v>3</v>
      </c>
      <c r="F367" s="279" t="s">
        <v>1884</v>
      </c>
      <c r="G367" s="280"/>
      <c r="H367" s="280"/>
      <c r="I367" s="280"/>
      <c r="J367" s="277"/>
      <c r="K367" s="281" t="s">
        <v>3</v>
      </c>
      <c r="L367" s="277"/>
      <c r="M367" s="277"/>
      <c r="N367" s="277"/>
      <c r="O367" s="277"/>
      <c r="P367" s="277"/>
      <c r="Q367" s="277"/>
      <c r="R367" s="282"/>
      <c r="T367" s="284"/>
      <c r="U367" s="277"/>
      <c r="V367" s="277"/>
      <c r="W367" s="277"/>
      <c r="X367" s="277"/>
      <c r="Y367" s="277"/>
      <c r="Z367" s="277"/>
      <c r="AA367" s="285"/>
      <c r="AT367" s="286" t="s">
        <v>155</v>
      </c>
      <c r="AU367" s="286" t="s">
        <v>86</v>
      </c>
      <c r="AV367" s="283" t="s">
        <v>33</v>
      </c>
      <c r="AW367" s="283" t="s">
        <v>32</v>
      </c>
      <c r="AX367" s="283" t="s">
        <v>77</v>
      </c>
      <c r="AY367" s="286" t="s">
        <v>147</v>
      </c>
    </row>
    <row r="368" spans="2:65" s="294" customFormat="1" ht="22.5" customHeight="1" x14ac:dyDescent="0.3">
      <c r="B368" s="287"/>
      <c r="C368" s="288"/>
      <c r="D368" s="288"/>
      <c r="E368" s="289" t="s">
        <v>3</v>
      </c>
      <c r="F368" s="290" t="s">
        <v>1815</v>
      </c>
      <c r="G368" s="291"/>
      <c r="H368" s="291"/>
      <c r="I368" s="291"/>
      <c r="J368" s="288"/>
      <c r="K368" s="292">
        <v>3.262</v>
      </c>
      <c r="L368" s="288"/>
      <c r="M368" s="288"/>
      <c r="N368" s="288"/>
      <c r="O368" s="288"/>
      <c r="P368" s="288"/>
      <c r="Q368" s="288"/>
      <c r="R368" s="293"/>
      <c r="T368" s="295"/>
      <c r="U368" s="288"/>
      <c r="V368" s="288"/>
      <c r="W368" s="288"/>
      <c r="X368" s="288"/>
      <c r="Y368" s="288"/>
      <c r="Z368" s="288"/>
      <c r="AA368" s="296"/>
      <c r="AT368" s="297" t="s">
        <v>155</v>
      </c>
      <c r="AU368" s="297" t="s">
        <v>86</v>
      </c>
      <c r="AV368" s="294" t="s">
        <v>86</v>
      </c>
      <c r="AW368" s="294" t="s">
        <v>32</v>
      </c>
      <c r="AX368" s="294" t="s">
        <v>77</v>
      </c>
      <c r="AY368" s="297" t="s">
        <v>147</v>
      </c>
    </row>
    <row r="369" spans="2:65" s="305" customFormat="1" ht="22.5" customHeight="1" x14ac:dyDescent="0.3">
      <c r="B369" s="298"/>
      <c r="C369" s="299"/>
      <c r="D369" s="299"/>
      <c r="E369" s="300" t="s">
        <v>3</v>
      </c>
      <c r="F369" s="301" t="s">
        <v>157</v>
      </c>
      <c r="G369" s="302"/>
      <c r="H369" s="302"/>
      <c r="I369" s="302"/>
      <c r="J369" s="299"/>
      <c r="K369" s="303">
        <v>3.262</v>
      </c>
      <c r="L369" s="299"/>
      <c r="M369" s="299"/>
      <c r="N369" s="299"/>
      <c r="O369" s="299"/>
      <c r="P369" s="299"/>
      <c r="Q369" s="299"/>
      <c r="R369" s="304"/>
      <c r="T369" s="306"/>
      <c r="U369" s="299"/>
      <c r="V369" s="299"/>
      <c r="W369" s="299"/>
      <c r="X369" s="299"/>
      <c r="Y369" s="299"/>
      <c r="Z369" s="299"/>
      <c r="AA369" s="307"/>
      <c r="AT369" s="308" t="s">
        <v>155</v>
      </c>
      <c r="AU369" s="308" t="s">
        <v>86</v>
      </c>
      <c r="AV369" s="305" t="s">
        <v>152</v>
      </c>
      <c r="AW369" s="305" t="s">
        <v>32</v>
      </c>
      <c r="AX369" s="305" t="s">
        <v>33</v>
      </c>
      <c r="AY369" s="308" t="s">
        <v>147</v>
      </c>
    </row>
    <row r="370" spans="2:65" s="162" customFormat="1" ht="31.5" customHeight="1" x14ac:dyDescent="0.3">
      <c r="B370" s="163"/>
      <c r="C370" s="264" t="s">
        <v>570</v>
      </c>
      <c r="D370" s="264" t="s">
        <v>148</v>
      </c>
      <c r="E370" s="265" t="s">
        <v>1006</v>
      </c>
      <c r="F370" s="266" t="s">
        <v>1007</v>
      </c>
      <c r="G370" s="267"/>
      <c r="H370" s="267"/>
      <c r="I370" s="267"/>
      <c r="J370" s="268" t="s">
        <v>271</v>
      </c>
      <c r="K370" s="269">
        <v>5.6</v>
      </c>
      <c r="L370" s="339"/>
      <c r="M370" s="340"/>
      <c r="N370" s="270">
        <f>ROUND(L370*K370,2)</f>
        <v>0</v>
      </c>
      <c r="O370" s="267"/>
      <c r="P370" s="267"/>
      <c r="Q370" s="267"/>
      <c r="R370" s="168"/>
      <c r="T370" s="271" t="s">
        <v>3</v>
      </c>
      <c r="U370" s="272" t="s">
        <v>42</v>
      </c>
      <c r="V370" s="273">
        <v>0.223</v>
      </c>
      <c r="W370" s="273">
        <f>V370*K370</f>
        <v>1.2487999999999999</v>
      </c>
      <c r="X370" s="273">
        <v>1.9000000000000001E-4</v>
      </c>
      <c r="Y370" s="273">
        <f>X370*K370</f>
        <v>1.0640000000000001E-3</v>
      </c>
      <c r="Z370" s="273">
        <v>0</v>
      </c>
      <c r="AA370" s="274">
        <f>Z370*K370</f>
        <v>0</v>
      </c>
      <c r="AR370" s="150" t="s">
        <v>232</v>
      </c>
      <c r="AT370" s="150" t="s">
        <v>148</v>
      </c>
      <c r="AU370" s="150" t="s">
        <v>86</v>
      </c>
      <c r="AY370" s="150" t="s">
        <v>147</v>
      </c>
      <c r="BE370" s="275">
        <f>IF(U370="základní",N370,0)</f>
        <v>0</v>
      </c>
      <c r="BF370" s="275">
        <f>IF(U370="snížená",N370,0)</f>
        <v>0</v>
      </c>
      <c r="BG370" s="275">
        <f>IF(U370="zákl. přenesená",N370,0)</f>
        <v>0</v>
      </c>
      <c r="BH370" s="275">
        <f>IF(U370="sníž. přenesená",N370,0)</f>
        <v>0</v>
      </c>
      <c r="BI370" s="275">
        <f>IF(U370="nulová",N370,0)</f>
        <v>0</v>
      </c>
      <c r="BJ370" s="150" t="s">
        <v>33</v>
      </c>
      <c r="BK370" s="275">
        <f>ROUND(L370*K370,2)</f>
        <v>0</v>
      </c>
      <c r="BL370" s="150" t="s">
        <v>232</v>
      </c>
      <c r="BM370" s="150" t="s">
        <v>1885</v>
      </c>
    </row>
    <row r="371" spans="2:65" s="283" customFormat="1" ht="22.5" customHeight="1" x14ac:dyDescent="0.3">
      <c r="B371" s="276"/>
      <c r="C371" s="277"/>
      <c r="D371" s="277"/>
      <c r="E371" s="278" t="s">
        <v>3</v>
      </c>
      <c r="F371" s="279" t="s">
        <v>1877</v>
      </c>
      <c r="G371" s="280"/>
      <c r="H371" s="280"/>
      <c r="I371" s="280"/>
      <c r="J371" s="277"/>
      <c r="K371" s="281" t="s">
        <v>3</v>
      </c>
      <c r="L371" s="277"/>
      <c r="M371" s="277"/>
      <c r="N371" s="277"/>
      <c r="O371" s="277"/>
      <c r="P371" s="277"/>
      <c r="Q371" s="277"/>
      <c r="R371" s="282"/>
      <c r="T371" s="284"/>
      <c r="U371" s="277"/>
      <c r="V371" s="277"/>
      <c r="W371" s="277"/>
      <c r="X371" s="277"/>
      <c r="Y371" s="277"/>
      <c r="Z371" s="277"/>
      <c r="AA371" s="285"/>
      <c r="AT371" s="286" t="s">
        <v>155</v>
      </c>
      <c r="AU371" s="286" t="s">
        <v>86</v>
      </c>
      <c r="AV371" s="283" t="s">
        <v>33</v>
      </c>
      <c r="AW371" s="283" t="s">
        <v>32</v>
      </c>
      <c r="AX371" s="283" t="s">
        <v>77</v>
      </c>
      <c r="AY371" s="286" t="s">
        <v>147</v>
      </c>
    </row>
    <row r="372" spans="2:65" s="294" customFormat="1" ht="22.5" customHeight="1" x14ac:dyDescent="0.3">
      <c r="B372" s="287"/>
      <c r="C372" s="288"/>
      <c r="D372" s="288"/>
      <c r="E372" s="289" t="s">
        <v>3</v>
      </c>
      <c r="F372" s="290" t="s">
        <v>1679</v>
      </c>
      <c r="G372" s="291"/>
      <c r="H372" s="291"/>
      <c r="I372" s="291"/>
      <c r="J372" s="288"/>
      <c r="K372" s="292">
        <v>5.6</v>
      </c>
      <c r="L372" s="288"/>
      <c r="M372" s="288"/>
      <c r="N372" s="288"/>
      <c r="O372" s="288"/>
      <c r="P372" s="288"/>
      <c r="Q372" s="288"/>
      <c r="R372" s="293"/>
      <c r="T372" s="295"/>
      <c r="U372" s="288"/>
      <c r="V372" s="288"/>
      <c r="W372" s="288"/>
      <c r="X372" s="288"/>
      <c r="Y372" s="288"/>
      <c r="Z372" s="288"/>
      <c r="AA372" s="296"/>
      <c r="AT372" s="297" t="s">
        <v>155</v>
      </c>
      <c r="AU372" s="297" t="s">
        <v>86</v>
      </c>
      <c r="AV372" s="294" t="s">
        <v>86</v>
      </c>
      <c r="AW372" s="294" t="s">
        <v>32</v>
      </c>
      <c r="AX372" s="294" t="s">
        <v>77</v>
      </c>
      <c r="AY372" s="297" t="s">
        <v>147</v>
      </c>
    </row>
    <row r="373" spans="2:65" s="305" customFormat="1" ht="22.5" customHeight="1" x14ac:dyDescent="0.3">
      <c r="B373" s="298"/>
      <c r="C373" s="299"/>
      <c r="D373" s="299"/>
      <c r="E373" s="300" t="s">
        <v>3</v>
      </c>
      <c r="F373" s="301" t="s">
        <v>157</v>
      </c>
      <c r="G373" s="302"/>
      <c r="H373" s="302"/>
      <c r="I373" s="302"/>
      <c r="J373" s="299"/>
      <c r="K373" s="303">
        <v>5.6</v>
      </c>
      <c r="L373" s="299"/>
      <c r="M373" s="299"/>
      <c r="N373" s="299"/>
      <c r="O373" s="299"/>
      <c r="P373" s="299"/>
      <c r="Q373" s="299"/>
      <c r="R373" s="304"/>
      <c r="T373" s="306"/>
      <c r="U373" s="299"/>
      <c r="V373" s="299"/>
      <c r="W373" s="299"/>
      <c r="X373" s="299"/>
      <c r="Y373" s="299"/>
      <c r="Z373" s="299"/>
      <c r="AA373" s="307"/>
      <c r="AT373" s="308" t="s">
        <v>155</v>
      </c>
      <c r="AU373" s="308" t="s">
        <v>86</v>
      </c>
      <c r="AV373" s="305" t="s">
        <v>152</v>
      </c>
      <c r="AW373" s="305" t="s">
        <v>32</v>
      </c>
      <c r="AX373" s="305" t="s">
        <v>33</v>
      </c>
      <c r="AY373" s="308" t="s">
        <v>147</v>
      </c>
    </row>
    <row r="374" spans="2:65" s="162" customFormat="1" ht="31.5" customHeight="1" x14ac:dyDescent="0.3">
      <c r="B374" s="163"/>
      <c r="C374" s="264" t="s">
        <v>490</v>
      </c>
      <c r="D374" s="264" t="s">
        <v>148</v>
      </c>
      <c r="E374" s="265" t="s">
        <v>1886</v>
      </c>
      <c r="F374" s="266" t="s">
        <v>1887</v>
      </c>
      <c r="G374" s="267"/>
      <c r="H374" s="267"/>
      <c r="I374" s="267"/>
      <c r="J374" s="268" t="s">
        <v>586</v>
      </c>
      <c r="K374" s="269">
        <v>2</v>
      </c>
      <c r="L374" s="339"/>
      <c r="M374" s="340"/>
      <c r="N374" s="270">
        <f>ROUND(L374*K374,2)</f>
        <v>0</v>
      </c>
      <c r="O374" s="267"/>
      <c r="P374" s="267"/>
      <c r="Q374" s="267"/>
      <c r="R374" s="168"/>
      <c r="T374" s="271" t="s">
        <v>3</v>
      </c>
      <c r="U374" s="272" t="s">
        <v>42</v>
      </c>
      <c r="V374" s="273">
        <v>6.8000000000000005E-2</v>
      </c>
      <c r="W374" s="273">
        <f>V374*K374</f>
        <v>0.13600000000000001</v>
      </c>
      <c r="X374" s="273">
        <v>0</v>
      </c>
      <c r="Y374" s="273">
        <f>X374*K374</f>
        <v>0</v>
      </c>
      <c r="Z374" s="273">
        <v>2.5999999999999999E-2</v>
      </c>
      <c r="AA374" s="274">
        <f>Z374*K374</f>
        <v>5.1999999999999998E-2</v>
      </c>
      <c r="AR374" s="150" t="s">
        <v>232</v>
      </c>
      <c r="AT374" s="150" t="s">
        <v>148</v>
      </c>
      <c r="AU374" s="150" t="s">
        <v>86</v>
      </c>
      <c r="AY374" s="150" t="s">
        <v>147</v>
      </c>
      <c r="BE374" s="275">
        <f>IF(U374="základní",N374,0)</f>
        <v>0</v>
      </c>
      <c r="BF374" s="275">
        <f>IF(U374="snížená",N374,0)</f>
        <v>0</v>
      </c>
      <c r="BG374" s="275">
        <f>IF(U374="zákl. přenesená",N374,0)</f>
        <v>0</v>
      </c>
      <c r="BH374" s="275">
        <f>IF(U374="sníž. přenesená",N374,0)</f>
        <v>0</v>
      </c>
      <c r="BI374" s="275">
        <f>IF(U374="nulová",N374,0)</f>
        <v>0</v>
      </c>
      <c r="BJ374" s="150" t="s">
        <v>33</v>
      </c>
      <c r="BK374" s="275">
        <f>ROUND(L374*K374,2)</f>
        <v>0</v>
      </c>
      <c r="BL374" s="150" t="s">
        <v>232</v>
      </c>
      <c r="BM374" s="150" t="s">
        <v>1888</v>
      </c>
    </row>
    <row r="375" spans="2:65" s="283" customFormat="1" ht="22.5" customHeight="1" x14ac:dyDescent="0.3">
      <c r="B375" s="276"/>
      <c r="C375" s="277"/>
      <c r="D375" s="277"/>
      <c r="E375" s="278" t="s">
        <v>3</v>
      </c>
      <c r="F375" s="279" t="s">
        <v>1889</v>
      </c>
      <c r="G375" s="280"/>
      <c r="H375" s="280"/>
      <c r="I375" s="280"/>
      <c r="J375" s="277"/>
      <c r="K375" s="281" t="s">
        <v>3</v>
      </c>
      <c r="L375" s="277"/>
      <c r="M375" s="277"/>
      <c r="N375" s="277"/>
      <c r="O375" s="277"/>
      <c r="P375" s="277"/>
      <c r="Q375" s="277"/>
      <c r="R375" s="282"/>
      <c r="T375" s="284"/>
      <c r="U375" s="277"/>
      <c r="V375" s="277"/>
      <c r="W375" s="277"/>
      <c r="X375" s="277"/>
      <c r="Y375" s="277"/>
      <c r="Z375" s="277"/>
      <c r="AA375" s="285"/>
      <c r="AT375" s="286" t="s">
        <v>155</v>
      </c>
      <c r="AU375" s="286" t="s">
        <v>86</v>
      </c>
      <c r="AV375" s="283" t="s">
        <v>33</v>
      </c>
      <c r="AW375" s="283" t="s">
        <v>32</v>
      </c>
      <c r="AX375" s="283" t="s">
        <v>77</v>
      </c>
      <c r="AY375" s="286" t="s">
        <v>147</v>
      </c>
    </row>
    <row r="376" spans="2:65" s="294" customFormat="1" ht="22.5" customHeight="1" x14ac:dyDescent="0.3">
      <c r="B376" s="287"/>
      <c r="C376" s="288"/>
      <c r="D376" s="288"/>
      <c r="E376" s="289" t="s">
        <v>3</v>
      </c>
      <c r="F376" s="290" t="s">
        <v>1890</v>
      </c>
      <c r="G376" s="291"/>
      <c r="H376" s="291"/>
      <c r="I376" s="291"/>
      <c r="J376" s="288"/>
      <c r="K376" s="292">
        <v>2</v>
      </c>
      <c r="L376" s="288"/>
      <c r="M376" s="288"/>
      <c r="N376" s="288"/>
      <c r="O376" s="288"/>
      <c r="P376" s="288"/>
      <c r="Q376" s="288"/>
      <c r="R376" s="293"/>
      <c r="T376" s="295"/>
      <c r="U376" s="288"/>
      <c r="V376" s="288"/>
      <c r="W376" s="288"/>
      <c r="X376" s="288"/>
      <c r="Y376" s="288"/>
      <c r="Z376" s="288"/>
      <c r="AA376" s="296"/>
      <c r="AT376" s="297" t="s">
        <v>155</v>
      </c>
      <c r="AU376" s="297" t="s">
        <v>86</v>
      </c>
      <c r="AV376" s="294" t="s">
        <v>86</v>
      </c>
      <c r="AW376" s="294" t="s">
        <v>32</v>
      </c>
      <c r="AX376" s="294" t="s">
        <v>77</v>
      </c>
      <c r="AY376" s="297" t="s">
        <v>147</v>
      </c>
    </row>
    <row r="377" spans="2:65" s="305" customFormat="1" ht="22.5" customHeight="1" x14ac:dyDescent="0.3">
      <c r="B377" s="298"/>
      <c r="C377" s="299"/>
      <c r="D377" s="299"/>
      <c r="E377" s="300" t="s">
        <v>3</v>
      </c>
      <c r="F377" s="301" t="s">
        <v>157</v>
      </c>
      <c r="G377" s="302"/>
      <c r="H377" s="302"/>
      <c r="I377" s="302"/>
      <c r="J377" s="299"/>
      <c r="K377" s="303">
        <v>2</v>
      </c>
      <c r="L377" s="299"/>
      <c r="M377" s="299"/>
      <c r="N377" s="299"/>
      <c r="O377" s="299"/>
      <c r="P377" s="299"/>
      <c r="Q377" s="299"/>
      <c r="R377" s="304"/>
      <c r="T377" s="306"/>
      <c r="U377" s="299"/>
      <c r="V377" s="299"/>
      <c r="W377" s="299"/>
      <c r="X377" s="299"/>
      <c r="Y377" s="299"/>
      <c r="Z377" s="299"/>
      <c r="AA377" s="307"/>
      <c r="AT377" s="308" t="s">
        <v>155</v>
      </c>
      <c r="AU377" s="308" t="s">
        <v>86</v>
      </c>
      <c r="AV377" s="305" t="s">
        <v>152</v>
      </c>
      <c r="AW377" s="305" t="s">
        <v>32</v>
      </c>
      <c r="AX377" s="305" t="s">
        <v>33</v>
      </c>
      <c r="AY377" s="308" t="s">
        <v>147</v>
      </c>
    </row>
    <row r="378" spans="2:65" s="162" customFormat="1" ht="31.5" customHeight="1" x14ac:dyDescent="0.3">
      <c r="B378" s="163"/>
      <c r="C378" s="264" t="s">
        <v>559</v>
      </c>
      <c r="D378" s="264" t="s">
        <v>148</v>
      </c>
      <c r="E378" s="265" t="s">
        <v>1891</v>
      </c>
      <c r="F378" s="266" t="s">
        <v>1892</v>
      </c>
      <c r="G378" s="267"/>
      <c r="H378" s="267"/>
      <c r="I378" s="267"/>
      <c r="J378" s="268" t="s">
        <v>586</v>
      </c>
      <c r="K378" s="269">
        <v>3</v>
      </c>
      <c r="L378" s="339"/>
      <c r="M378" s="340"/>
      <c r="N378" s="270">
        <f>ROUND(L378*K378,2)</f>
        <v>0</v>
      </c>
      <c r="O378" s="267"/>
      <c r="P378" s="267"/>
      <c r="Q378" s="267"/>
      <c r="R378" s="168"/>
      <c r="T378" s="271" t="s">
        <v>3</v>
      </c>
      <c r="U378" s="272" t="s">
        <v>42</v>
      </c>
      <c r="V378" s="273">
        <v>0.33800000000000002</v>
      </c>
      <c r="W378" s="273">
        <f>V378*K378</f>
        <v>1.014</v>
      </c>
      <c r="X378" s="273">
        <v>0</v>
      </c>
      <c r="Y378" s="273">
        <f>X378*K378</f>
        <v>0</v>
      </c>
      <c r="Z378" s="273">
        <v>0</v>
      </c>
      <c r="AA378" s="274">
        <f>Z378*K378</f>
        <v>0</v>
      </c>
      <c r="AR378" s="150" t="s">
        <v>232</v>
      </c>
      <c r="AT378" s="150" t="s">
        <v>148</v>
      </c>
      <c r="AU378" s="150" t="s">
        <v>86</v>
      </c>
      <c r="AY378" s="150" t="s">
        <v>147</v>
      </c>
      <c r="BE378" s="275">
        <f>IF(U378="základní",N378,0)</f>
        <v>0</v>
      </c>
      <c r="BF378" s="275">
        <f>IF(U378="snížená",N378,0)</f>
        <v>0</v>
      </c>
      <c r="BG378" s="275">
        <f>IF(U378="zákl. přenesená",N378,0)</f>
        <v>0</v>
      </c>
      <c r="BH378" s="275">
        <f>IF(U378="sníž. přenesená",N378,0)</f>
        <v>0</v>
      </c>
      <c r="BI378" s="275">
        <f>IF(U378="nulová",N378,0)</f>
        <v>0</v>
      </c>
      <c r="BJ378" s="150" t="s">
        <v>33</v>
      </c>
      <c r="BK378" s="275">
        <f>ROUND(L378*K378,2)</f>
        <v>0</v>
      </c>
      <c r="BL378" s="150" t="s">
        <v>232</v>
      </c>
      <c r="BM378" s="150" t="s">
        <v>1893</v>
      </c>
    </row>
    <row r="379" spans="2:65" s="283" customFormat="1" ht="22.5" customHeight="1" x14ac:dyDescent="0.3">
      <c r="B379" s="276"/>
      <c r="C379" s="277"/>
      <c r="D379" s="277"/>
      <c r="E379" s="278" t="s">
        <v>3</v>
      </c>
      <c r="F379" s="279" t="s">
        <v>1894</v>
      </c>
      <c r="G379" s="280"/>
      <c r="H379" s="280"/>
      <c r="I379" s="280"/>
      <c r="J379" s="277"/>
      <c r="K379" s="281" t="s">
        <v>3</v>
      </c>
      <c r="L379" s="277"/>
      <c r="M379" s="277"/>
      <c r="N379" s="277"/>
      <c r="O379" s="277"/>
      <c r="P379" s="277"/>
      <c r="Q379" s="277"/>
      <c r="R379" s="282"/>
      <c r="T379" s="284"/>
      <c r="U379" s="277"/>
      <c r="V379" s="277"/>
      <c r="W379" s="277"/>
      <c r="X379" s="277"/>
      <c r="Y379" s="277"/>
      <c r="Z379" s="277"/>
      <c r="AA379" s="285"/>
      <c r="AT379" s="286" t="s">
        <v>155</v>
      </c>
      <c r="AU379" s="286" t="s">
        <v>86</v>
      </c>
      <c r="AV379" s="283" t="s">
        <v>33</v>
      </c>
      <c r="AW379" s="283" t="s">
        <v>32</v>
      </c>
      <c r="AX379" s="283" t="s">
        <v>77</v>
      </c>
      <c r="AY379" s="286" t="s">
        <v>147</v>
      </c>
    </row>
    <row r="380" spans="2:65" s="294" customFormat="1" ht="22.5" customHeight="1" x14ac:dyDescent="0.3">
      <c r="B380" s="287"/>
      <c r="C380" s="288"/>
      <c r="D380" s="288"/>
      <c r="E380" s="289" t="s">
        <v>3</v>
      </c>
      <c r="F380" s="290" t="s">
        <v>1895</v>
      </c>
      <c r="G380" s="291"/>
      <c r="H380" s="291"/>
      <c r="I380" s="291"/>
      <c r="J380" s="288"/>
      <c r="K380" s="292">
        <v>3</v>
      </c>
      <c r="L380" s="288"/>
      <c r="M380" s="288"/>
      <c r="N380" s="288"/>
      <c r="O380" s="288"/>
      <c r="P380" s="288"/>
      <c r="Q380" s="288"/>
      <c r="R380" s="293"/>
      <c r="T380" s="295"/>
      <c r="U380" s="288"/>
      <c r="V380" s="288"/>
      <c r="W380" s="288"/>
      <c r="X380" s="288"/>
      <c r="Y380" s="288"/>
      <c r="Z380" s="288"/>
      <c r="AA380" s="296"/>
      <c r="AT380" s="297" t="s">
        <v>155</v>
      </c>
      <c r="AU380" s="297" t="s">
        <v>86</v>
      </c>
      <c r="AV380" s="294" t="s">
        <v>86</v>
      </c>
      <c r="AW380" s="294" t="s">
        <v>32</v>
      </c>
      <c r="AX380" s="294" t="s">
        <v>77</v>
      </c>
      <c r="AY380" s="297" t="s">
        <v>147</v>
      </c>
    </row>
    <row r="381" spans="2:65" s="305" customFormat="1" ht="22.5" customHeight="1" x14ac:dyDescent="0.3">
      <c r="B381" s="298"/>
      <c r="C381" s="299"/>
      <c r="D381" s="299"/>
      <c r="E381" s="300" t="s">
        <v>3</v>
      </c>
      <c r="F381" s="301" t="s">
        <v>157</v>
      </c>
      <c r="G381" s="302"/>
      <c r="H381" s="302"/>
      <c r="I381" s="302"/>
      <c r="J381" s="299"/>
      <c r="K381" s="303">
        <v>3</v>
      </c>
      <c r="L381" s="299"/>
      <c r="M381" s="299"/>
      <c r="N381" s="299"/>
      <c r="O381" s="299"/>
      <c r="P381" s="299"/>
      <c r="Q381" s="299"/>
      <c r="R381" s="304"/>
      <c r="T381" s="306"/>
      <c r="U381" s="299"/>
      <c r="V381" s="299"/>
      <c r="W381" s="299"/>
      <c r="X381" s="299"/>
      <c r="Y381" s="299"/>
      <c r="Z381" s="299"/>
      <c r="AA381" s="307"/>
      <c r="AT381" s="308" t="s">
        <v>155</v>
      </c>
      <c r="AU381" s="308" t="s">
        <v>86</v>
      </c>
      <c r="AV381" s="305" t="s">
        <v>152</v>
      </c>
      <c r="AW381" s="305" t="s">
        <v>32</v>
      </c>
      <c r="AX381" s="305" t="s">
        <v>33</v>
      </c>
      <c r="AY381" s="308" t="s">
        <v>147</v>
      </c>
    </row>
    <row r="382" spans="2:65" s="162" customFormat="1" ht="31.5" customHeight="1" x14ac:dyDescent="0.3">
      <c r="B382" s="163"/>
      <c r="C382" s="264" t="s">
        <v>583</v>
      </c>
      <c r="D382" s="264" t="s">
        <v>148</v>
      </c>
      <c r="E382" s="265" t="s">
        <v>1896</v>
      </c>
      <c r="F382" s="266" t="s">
        <v>1897</v>
      </c>
      <c r="G382" s="267"/>
      <c r="H382" s="267"/>
      <c r="I382" s="267"/>
      <c r="J382" s="268" t="s">
        <v>586</v>
      </c>
      <c r="K382" s="269">
        <v>1</v>
      </c>
      <c r="L382" s="339"/>
      <c r="M382" s="340"/>
      <c r="N382" s="270">
        <f>ROUND(L382*K382,2)</f>
        <v>0</v>
      </c>
      <c r="O382" s="267"/>
      <c r="P382" s="267"/>
      <c r="Q382" s="267"/>
      <c r="R382" s="168"/>
      <c r="T382" s="271" t="s">
        <v>3</v>
      </c>
      <c r="U382" s="272" t="s">
        <v>42</v>
      </c>
      <c r="V382" s="273">
        <v>0.71799999999999997</v>
      </c>
      <c r="W382" s="273">
        <f>V382*K382</f>
        <v>0.71799999999999997</v>
      </c>
      <c r="X382" s="273">
        <v>0</v>
      </c>
      <c r="Y382" s="273">
        <f>X382*K382</f>
        <v>0</v>
      </c>
      <c r="Z382" s="273">
        <v>0</v>
      </c>
      <c r="AA382" s="274">
        <f>Z382*K382</f>
        <v>0</v>
      </c>
      <c r="AR382" s="150" t="s">
        <v>232</v>
      </c>
      <c r="AT382" s="150" t="s">
        <v>148</v>
      </c>
      <c r="AU382" s="150" t="s">
        <v>86</v>
      </c>
      <c r="AY382" s="150" t="s">
        <v>147</v>
      </c>
      <c r="BE382" s="275">
        <f>IF(U382="základní",N382,0)</f>
        <v>0</v>
      </c>
      <c r="BF382" s="275">
        <f>IF(U382="snížená",N382,0)</f>
        <v>0</v>
      </c>
      <c r="BG382" s="275">
        <f>IF(U382="zákl. přenesená",N382,0)</f>
        <v>0</v>
      </c>
      <c r="BH382" s="275">
        <f>IF(U382="sníž. přenesená",N382,0)</f>
        <v>0</v>
      </c>
      <c r="BI382" s="275">
        <f>IF(U382="nulová",N382,0)</f>
        <v>0</v>
      </c>
      <c r="BJ382" s="150" t="s">
        <v>33</v>
      </c>
      <c r="BK382" s="275">
        <f>ROUND(L382*K382,2)</f>
        <v>0</v>
      </c>
      <c r="BL382" s="150" t="s">
        <v>232</v>
      </c>
      <c r="BM382" s="150" t="s">
        <v>1898</v>
      </c>
    </row>
    <row r="383" spans="2:65" s="283" customFormat="1" ht="22.5" customHeight="1" x14ac:dyDescent="0.3">
      <c r="B383" s="276"/>
      <c r="C383" s="277"/>
      <c r="D383" s="277"/>
      <c r="E383" s="278" t="s">
        <v>3</v>
      </c>
      <c r="F383" s="279" t="s">
        <v>1899</v>
      </c>
      <c r="G383" s="280"/>
      <c r="H383" s="280"/>
      <c r="I383" s="280"/>
      <c r="J383" s="277"/>
      <c r="K383" s="281" t="s">
        <v>3</v>
      </c>
      <c r="L383" s="277"/>
      <c r="M383" s="277"/>
      <c r="N383" s="277"/>
      <c r="O383" s="277"/>
      <c r="P383" s="277"/>
      <c r="Q383" s="277"/>
      <c r="R383" s="282"/>
      <c r="T383" s="284"/>
      <c r="U383" s="277"/>
      <c r="V383" s="277"/>
      <c r="W383" s="277"/>
      <c r="X383" s="277"/>
      <c r="Y383" s="277"/>
      <c r="Z383" s="277"/>
      <c r="AA383" s="285"/>
      <c r="AT383" s="286" t="s">
        <v>155</v>
      </c>
      <c r="AU383" s="286" t="s">
        <v>86</v>
      </c>
      <c r="AV383" s="283" t="s">
        <v>33</v>
      </c>
      <c r="AW383" s="283" t="s">
        <v>32</v>
      </c>
      <c r="AX383" s="283" t="s">
        <v>77</v>
      </c>
      <c r="AY383" s="286" t="s">
        <v>147</v>
      </c>
    </row>
    <row r="384" spans="2:65" s="294" customFormat="1" ht="22.5" customHeight="1" x14ac:dyDescent="0.3">
      <c r="B384" s="287"/>
      <c r="C384" s="288"/>
      <c r="D384" s="288"/>
      <c r="E384" s="289" t="s">
        <v>3</v>
      </c>
      <c r="F384" s="290" t="s">
        <v>1646</v>
      </c>
      <c r="G384" s="291"/>
      <c r="H384" s="291"/>
      <c r="I384" s="291"/>
      <c r="J384" s="288"/>
      <c r="K384" s="292">
        <v>1</v>
      </c>
      <c r="L384" s="288"/>
      <c r="M384" s="288"/>
      <c r="N384" s="288"/>
      <c r="O384" s="288"/>
      <c r="P384" s="288"/>
      <c r="Q384" s="288"/>
      <c r="R384" s="293"/>
      <c r="T384" s="295"/>
      <c r="U384" s="288"/>
      <c r="V384" s="288"/>
      <c r="W384" s="288"/>
      <c r="X384" s="288"/>
      <c r="Y384" s="288"/>
      <c r="Z384" s="288"/>
      <c r="AA384" s="296"/>
      <c r="AT384" s="297" t="s">
        <v>155</v>
      </c>
      <c r="AU384" s="297" t="s">
        <v>86</v>
      </c>
      <c r="AV384" s="294" t="s">
        <v>86</v>
      </c>
      <c r="AW384" s="294" t="s">
        <v>32</v>
      </c>
      <c r="AX384" s="294" t="s">
        <v>77</v>
      </c>
      <c r="AY384" s="297" t="s">
        <v>147</v>
      </c>
    </row>
    <row r="385" spans="2:65" s="305" customFormat="1" ht="22.5" customHeight="1" x14ac:dyDescent="0.3">
      <c r="B385" s="298"/>
      <c r="C385" s="299"/>
      <c r="D385" s="299"/>
      <c r="E385" s="300" t="s">
        <v>3</v>
      </c>
      <c r="F385" s="301" t="s">
        <v>157</v>
      </c>
      <c r="G385" s="302"/>
      <c r="H385" s="302"/>
      <c r="I385" s="302"/>
      <c r="J385" s="299"/>
      <c r="K385" s="303">
        <v>1</v>
      </c>
      <c r="L385" s="299"/>
      <c r="M385" s="299"/>
      <c r="N385" s="299"/>
      <c r="O385" s="299"/>
      <c r="P385" s="299"/>
      <c r="Q385" s="299"/>
      <c r="R385" s="304"/>
      <c r="T385" s="306"/>
      <c r="U385" s="299"/>
      <c r="V385" s="299"/>
      <c r="W385" s="299"/>
      <c r="X385" s="299"/>
      <c r="Y385" s="299"/>
      <c r="Z385" s="299"/>
      <c r="AA385" s="307"/>
      <c r="AT385" s="308" t="s">
        <v>155</v>
      </c>
      <c r="AU385" s="308" t="s">
        <v>86</v>
      </c>
      <c r="AV385" s="305" t="s">
        <v>152</v>
      </c>
      <c r="AW385" s="305" t="s">
        <v>32</v>
      </c>
      <c r="AX385" s="305" t="s">
        <v>33</v>
      </c>
      <c r="AY385" s="308" t="s">
        <v>147</v>
      </c>
    </row>
    <row r="386" spans="2:65" s="162" customFormat="1" ht="31.5" customHeight="1" x14ac:dyDescent="0.3">
      <c r="B386" s="163"/>
      <c r="C386" s="322" t="s">
        <v>589</v>
      </c>
      <c r="D386" s="322" t="s">
        <v>217</v>
      </c>
      <c r="E386" s="323" t="s">
        <v>1900</v>
      </c>
      <c r="F386" s="324" t="s">
        <v>1901</v>
      </c>
      <c r="G386" s="325"/>
      <c r="H386" s="325"/>
      <c r="I386" s="325"/>
      <c r="J386" s="326" t="s">
        <v>271</v>
      </c>
      <c r="K386" s="327">
        <v>1.5</v>
      </c>
      <c r="L386" s="341"/>
      <c r="M386" s="342"/>
      <c r="N386" s="328">
        <f>ROUND(L386*K386,2)</f>
        <v>0</v>
      </c>
      <c r="O386" s="267"/>
      <c r="P386" s="267"/>
      <c r="Q386" s="267"/>
      <c r="R386" s="168"/>
      <c r="T386" s="271" t="s">
        <v>3</v>
      </c>
      <c r="U386" s="272" t="s">
        <v>42</v>
      </c>
      <c r="V386" s="273">
        <v>0</v>
      </c>
      <c r="W386" s="273">
        <f>V386*K386</f>
        <v>0</v>
      </c>
      <c r="X386" s="273">
        <v>7.0000000000000001E-3</v>
      </c>
      <c r="Y386" s="273">
        <f>X386*K386</f>
        <v>1.0500000000000001E-2</v>
      </c>
      <c r="Z386" s="273">
        <v>0</v>
      </c>
      <c r="AA386" s="274">
        <f>Z386*K386</f>
        <v>0</v>
      </c>
      <c r="AR386" s="150" t="s">
        <v>449</v>
      </c>
      <c r="AT386" s="150" t="s">
        <v>217</v>
      </c>
      <c r="AU386" s="150" t="s">
        <v>86</v>
      </c>
      <c r="AY386" s="150" t="s">
        <v>147</v>
      </c>
      <c r="BE386" s="275">
        <f>IF(U386="základní",N386,0)</f>
        <v>0</v>
      </c>
      <c r="BF386" s="275">
        <f>IF(U386="snížená",N386,0)</f>
        <v>0</v>
      </c>
      <c r="BG386" s="275">
        <f>IF(U386="zákl. přenesená",N386,0)</f>
        <v>0</v>
      </c>
      <c r="BH386" s="275">
        <f>IF(U386="sníž. přenesená",N386,0)</f>
        <v>0</v>
      </c>
      <c r="BI386" s="275">
        <f>IF(U386="nulová",N386,0)</f>
        <v>0</v>
      </c>
      <c r="BJ386" s="150" t="s">
        <v>33</v>
      </c>
      <c r="BK386" s="275">
        <f>ROUND(L386*K386,2)</f>
        <v>0</v>
      </c>
      <c r="BL386" s="150" t="s">
        <v>232</v>
      </c>
      <c r="BM386" s="150" t="s">
        <v>1902</v>
      </c>
    </row>
    <row r="387" spans="2:65" s="162" customFormat="1" ht="22.5" customHeight="1" x14ac:dyDescent="0.3">
      <c r="B387" s="163"/>
      <c r="C387" s="322" t="s">
        <v>593</v>
      </c>
      <c r="D387" s="322" t="s">
        <v>217</v>
      </c>
      <c r="E387" s="323" t="s">
        <v>1903</v>
      </c>
      <c r="F387" s="324" t="s">
        <v>1904</v>
      </c>
      <c r="G387" s="325"/>
      <c r="H387" s="325"/>
      <c r="I387" s="325"/>
      <c r="J387" s="326" t="s">
        <v>586</v>
      </c>
      <c r="K387" s="327">
        <v>2</v>
      </c>
      <c r="L387" s="341"/>
      <c r="M387" s="342"/>
      <c r="N387" s="328">
        <f>ROUND(L387*K387,2)</f>
        <v>0</v>
      </c>
      <c r="O387" s="267"/>
      <c r="P387" s="267"/>
      <c r="Q387" s="267"/>
      <c r="R387" s="168"/>
      <c r="T387" s="271" t="s">
        <v>3</v>
      </c>
      <c r="U387" s="272" t="s">
        <v>42</v>
      </c>
      <c r="V387" s="273">
        <v>0</v>
      </c>
      <c r="W387" s="273">
        <f>V387*K387</f>
        <v>0</v>
      </c>
      <c r="X387" s="273">
        <v>6.0000000000000002E-5</v>
      </c>
      <c r="Y387" s="273">
        <f>X387*K387</f>
        <v>1.2E-4</v>
      </c>
      <c r="Z387" s="273">
        <v>0</v>
      </c>
      <c r="AA387" s="274">
        <f>Z387*K387</f>
        <v>0</v>
      </c>
      <c r="AR387" s="150" t="s">
        <v>449</v>
      </c>
      <c r="AT387" s="150" t="s">
        <v>217</v>
      </c>
      <c r="AU387" s="150" t="s">
        <v>86</v>
      </c>
      <c r="AY387" s="150" t="s">
        <v>147</v>
      </c>
      <c r="BE387" s="275">
        <f>IF(U387="základní",N387,0)</f>
        <v>0</v>
      </c>
      <c r="BF387" s="275">
        <f>IF(U387="snížená",N387,0)</f>
        <v>0</v>
      </c>
      <c r="BG387" s="275">
        <f>IF(U387="zákl. přenesená",N387,0)</f>
        <v>0</v>
      </c>
      <c r="BH387" s="275">
        <f>IF(U387="sníž. přenesená",N387,0)</f>
        <v>0</v>
      </c>
      <c r="BI387" s="275">
        <f>IF(U387="nulová",N387,0)</f>
        <v>0</v>
      </c>
      <c r="BJ387" s="150" t="s">
        <v>33</v>
      </c>
      <c r="BK387" s="275">
        <f>ROUND(L387*K387,2)</f>
        <v>0</v>
      </c>
      <c r="BL387" s="150" t="s">
        <v>232</v>
      </c>
      <c r="BM387" s="150" t="s">
        <v>1905</v>
      </c>
    </row>
    <row r="388" spans="2:65" s="162" customFormat="1" ht="31.5" customHeight="1" x14ac:dyDescent="0.3">
      <c r="B388" s="163"/>
      <c r="C388" s="264" t="s">
        <v>597</v>
      </c>
      <c r="D388" s="264" t="s">
        <v>148</v>
      </c>
      <c r="E388" s="265" t="s">
        <v>1906</v>
      </c>
      <c r="F388" s="266" t="s">
        <v>1907</v>
      </c>
      <c r="G388" s="267"/>
      <c r="H388" s="267"/>
      <c r="I388" s="267"/>
      <c r="J388" s="268" t="s">
        <v>771</v>
      </c>
      <c r="K388" s="269">
        <v>7.9000000000000001E-2</v>
      </c>
      <c r="L388" s="339"/>
      <c r="M388" s="340"/>
      <c r="N388" s="270">
        <f>ROUND(L388*K388,2)</f>
        <v>0</v>
      </c>
      <c r="O388" s="267"/>
      <c r="P388" s="267"/>
      <c r="Q388" s="267"/>
      <c r="R388" s="168"/>
      <c r="T388" s="271" t="s">
        <v>3</v>
      </c>
      <c r="U388" s="272" t="s">
        <v>42</v>
      </c>
      <c r="V388" s="273">
        <v>2.2549999999999999</v>
      </c>
      <c r="W388" s="273">
        <f>V388*K388</f>
        <v>0.178145</v>
      </c>
      <c r="X388" s="273">
        <v>0</v>
      </c>
      <c r="Y388" s="273">
        <f>X388*K388</f>
        <v>0</v>
      </c>
      <c r="Z388" s="273">
        <v>0</v>
      </c>
      <c r="AA388" s="274">
        <f>Z388*K388</f>
        <v>0</v>
      </c>
      <c r="AR388" s="150" t="s">
        <v>232</v>
      </c>
      <c r="AT388" s="150" t="s">
        <v>148</v>
      </c>
      <c r="AU388" s="150" t="s">
        <v>86</v>
      </c>
      <c r="AY388" s="150" t="s">
        <v>147</v>
      </c>
      <c r="BE388" s="275">
        <f>IF(U388="základní",N388,0)</f>
        <v>0</v>
      </c>
      <c r="BF388" s="275">
        <f>IF(U388="snížená",N388,0)</f>
        <v>0</v>
      </c>
      <c r="BG388" s="275">
        <f>IF(U388="zákl. přenesená",N388,0)</f>
        <v>0</v>
      </c>
      <c r="BH388" s="275">
        <f>IF(U388="sníž. přenesená",N388,0)</f>
        <v>0</v>
      </c>
      <c r="BI388" s="275">
        <f>IF(U388="nulová",N388,0)</f>
        <v>0</v>
      </c>
      <c r="BJ388" s="150" t="s">
        <v>33</v>
      </c>
      <c r="BK388" s="275">
        <f>ROUND(L388*K388,2)</f>
        <v>0</v>
      </c>
      <c r="BL388" s="150" t="s">
        <v>232</v>
      </c>
      <c r="BM388" s="150" t="s">
        <v>1908</v>
      </c>
    </row>
    <row r="389" spans="2:65" s="162" customFormat="1" ht="31.5" customHeight="1" x14ac:dyDescent="0.3">
      <c r="B389" s="163"/>
      <c r="C389" s="264" t="s">
        <v>601</v>
      </c>
      <c r="D389" s="264" t="s">
        <v>148</v>
      </c>
      <c r="E389" s="265" t="s">
        <v>1909</v>
      </c>
      <c r="F389" s="266" t="s">
        <v>1910</v>
      </c>
      <c r="G389" s="267"/>
      <c r="H389" s="267"/>
      <c r="I389" s="267"/>
      <c r="J389" s="268" t="s">
        <v>771</v>
      </c>
      <c r="K389" s="269">
        <v>7.9000000000000001E-2</v>
      </c>
      <c r="L389" s="339"/>
      <c r="M389" s="340"/>
      <c r="N389" s="270">
        <f>ROUND(L389*K389,2)</f>
        <v>0</v>
      </c>
      <c r="O389" s="267"/>
      <c r="P389" s="267"/>
      <c r="Q389" s="267"/>
      <c r="R389" s="168"/>
      <c r="T389" s="271" t="s">
        <v>3</v>
      </c>
      <c r="U389" s="272" t="s">
        <v>42</v>
      </c>
      <c r="V389" s="273">
        <v>1.45</v>
      </c>
      <c r="W389" s="273">
        <f>V389*K389</f>
        <v>0.11455</v>
      </c>
      <c r="X389" s="273">
        <v>0</v>
      </c>
      <c r="Y389" s="273">
        <f>X389*K389</f>
        <v>0</v>
      </c>
      <c r="Z389" s="273">
        <v>0</v>
      </c>
      <c r="AA389" s="274">
        <f>Z389*K389</f>
        <v>0</v>
      </c>
      <c r="AR389" s="150" t="s">
        <v>232</v>
      </c>
      <c r="AT389" s="150" t="s">
        <v>148</v>
      </c>
      <c r="AU389" s="150" t="s">
        <v>86</v>
      </c>
      <c r="AY389" s="150" t="s">
        <v>147</v>
      </c>
      <c r="BE389" s="275">
        <f>IF(U389="základní",N389,0)</f>
        <v>0</v>
      </c>
      <c r="BF389" s="275">
        <f>IF(U389="snížená",N389,0)</f>
        <v>0</v>
      </c>
      <c r="BG389" s="275">
        <f>IF(U389="zákl. přenesená",N389,0)</f>
        <v>0</v>
      </c>
      <c r="BH389" s="275">
        <f>IF(U389="sníž. přenesená",N389,0)</f>
        <v>0</v>
      </c>
      <c r="BI389" s="275">
        <f>IF(U389="nulová",N389,0)</f>
        <v>0</v>
      </c>
      <c r="BJ389" s="150" t="s">
        <v>33</v>
      </c>
      <c r="BK389" s="275">
        <f>ROUND(L389*K389,2)</f>
        <v>0</v>
      </c>
      <c r="BL389" s="150" t="s">
        <v>232</v>
      </c>
      <c r="BM389" s="150" t="s">
        <v>1911</v>
      </c>
    </row>
    <row r="390" spans="2:65" s="254" customFormat="1" ht="29.85" customHeight="1" x14ac:dyDescent="0.3">
      <c r="B390" s="249"/>
      <c r="C390" s="250"/>
      <c r="D390" s="261" t="s">
        <v>127</v>
      </c>
      <c r="E390" s="261"/>
      <c r="F390" s="261"/>
      <c r="G390" s="261"/>
      <c r="H390" s="261"/>
      <c r="I390" s="261"/>
      <c r="J390" s="261"/>
      <c r="K390" s="261"/>
      <c r="L390" s="261"/>
      <c r="M390" s="261"/>
      <c r="N390" s="332">
        <f>BK390</f>
        <v>0</v>
      </c>
      <c r="O390" s="333"/>
      <c r="P390" s="333"/>
      <c r="Q390" s="333"/>
      <c r="R390" s="253"/>
      <c r="T390" s="255"/>
      <c r="U390" s="250"/>
      <c r="V390" s="250"/>
      <c r="W390" s="256">
        <f>SUM(W391:W394)</f>
        <v>5.4017499999999998</v>
      </c>
      <c r="X390" s="250"/>
      <c r="Y390" s="256">
        <f>SUM(Y391:Y394)</f>
        <v>0</v>
      </c>
      <c r="Z390" s="250"/>
      <c r="AA390" s="257">
        <f>SUM(AA391:AA394)</f>
        <v>0.19375000000000001</v>
      </c>
      <c r="AR390" s="258" t="s">
        <v>86</v>
      </c>
      <c r="AT390" s="259" t="s">
        <v>76</v>
      </c>
      <c r="AU390" s="259" t="s">
        <v>33</v>
      </c>
      <c r="AY390" s="258" t="s">
        <v>147</v>
      </c>
      <c r="BK390" s="260">
        <f>SUM(BK391:BK394)</f>
        <v>0</v>
      </c>
    </row>
    <row r="391" spans="2:65" s="162" customFormat="1" ht="31.5" customHeight="1" x14ac:dyDescent="0.3">
      <c r="B391" s="163"/>
      <c r="C391" s="264" t="s">
        <v>175</v>
      </c>
      <c r="D391" s="264" t="s">
        <v>148</v>
      </c>
      <c r="E391" s="265" t="s">
        <v>1912</v>
      </c>
      <c r="F391" s="266" t="s">
        <v>1913</v>
      </c>
      <c r="G391" s="267"/>
      <c r="H391" s="267"/>
      <c r="I391" s="267"/>
      <c r="J391" s="268" t="s">
        <v>271</v>
      </c>
      <c r="K391" s="269">
        <v>7.75</v>
      </c>
      <c r="L391" s="339"/>
      <c r="M391" s="340"/>
      <c r="N391" s="270">
        <f>ROUND(L391*K391,2)</f>
        <v>0</v>
      </c>
      <c r="O391" s="267"/>
      <c r="P391" s="267"/>
      <c r="Q391" s="267"/>
      <c r="R391" s="168"/>
      <c r="T391" s="271" t="s">
        <v>3</v>
      </c>
      <c r="U391" s="272" t="s">
        <v>42</v>
      </c>
      <c r="V391" s="273">
        <v>0.69699999999999995</v>
      </c>
      <c r="W391" s="273">
        <f>V391*K391</f>
        <v>5.4017499999999998</v>
      </c>
      <c r="X391" s="273">
        <v>0</v>
      </c>
      <c r="Y391" s="273">
        <f>X391*K391</f>
        <v>0</v>
      </c>
      <c r="Z391" s="273">
        <v>2.5000000000000001E-2</v>
      </c>
      <c r="AA391" s="274">
        <f>Z391*K391</f>
        <v>0.19375000000000001</v>
      </c>
      <c r="AR391" s="150" t="s">
        <v>232</v>
      </c>
      <c r="AT391" s="150" t="s">
        <v>148</v>
      </c>
      <c r="AU391" s="150" t="s">
        <v>86</v>
      </c>
      <c r="AY391" s="150" t="s">
        <v>147</v>
      </c>
      <c r="BE391" s="275">
        <f>IF(U391="základní",N391,0)</f>
        <v>0</v>
      </c>
      <c r="BF391" s="275">
        <f>IF(U391="snížená",N391,0)</f>
        <v>0</v>
      </c>
      <c r="BG391" s="275">
        <f>IF(U391="zákl. přenesená",N391,0)</f>
        <v>0</v>
      </c>
      <c r="BH391" s="275">
        <f>IF(U391="sníž. přenesená",N391,0)</f>
        <v>0</v>
      </c>
      <c r="BI391" s="275">
        <f>IF(U391="nulová",N391,0)</f>
        <v>0</v>
      </c>
      <c r="BJ391" s="150" t="s">
        <v>33</v>
      </c>
      <c r="BK391" s="275">
        <f>ROUND(L391*K391,2)</f>
        <v>0</v>
      </c>
      <c r="BL391" s="150" t="s">
        <v>232</v>
      </c>
      <c r="BM391" s="150" t="s">
        <v>1914</v>
      </c>
    </row>
    <row r="392" spans="2:65" s="283" customFormat="1" ht="22.5" customHeight="1" x14ac:dyDescent="0.3">
      <c r="B392" s="276"/>
      <c r="C392" s="277"/>
      <c r="D392" s="277"/>
      <c r="E392" s="278" t="s">
        <v>3</v>
      </c>
      <c r="F392" s="279" t="s">
        <v>1915</v>
      </c>
      <c r="G392" s="280"/>
      <c r="H392" s="280"/>
      <c r="I392" s="280"/>
      <c r="J392" s="277"/>
      <c r="K392" s="281" t="s">
        <v>3</v>
      </c>
      <c r="L392" s="277"/>
      <c r="M392" s="277"/>
      <c r="N392" s="277"/>
      <c r="O392" s="277"/>
      <c r="P392" s="277"/>
      <c r="Q392" s="277"/>
      <c r="R392" s="282"/>
      <c r="T392" s="284"/>
      <c r="U392" s="277"/>
      <c r="V392" s="277"/>
      <c r="W392" s="277"/>
      <c r="X392" s="277"/>
      <c r="Y392" s="277"/>
      <c r="Z392" s="277"/>
      <c r="AA392" s="285"/>
      <c r="AT392" s="286" t="s">
        <v>155</v>
      </c>
      <c r="AU392" s="286" t="s">
        <v>86</v>
      </c>
      <c r="AV392" s="283" t="s">
        <v>33</v>
      </c>
      <c r="AW392" s="283" t="s">
        <v>32</v>
      </c>
      <c r="AX392" s="283" t="s">
        <v>77</v>
      </c>
      <c r="AY392" s="286" t="s">
        <v>147</v>
      </c>
    </row>
    <row r="393" spans="2:65" s="294" customFormat="1" ht="22.5" customHeight="1" x14ac:dyDescent="0.3">
      <c r="B393" s="287"/>
      <c r="C393" s="288"/>
      <c r="D393" s="288"/>
      <c r="E393" s="289" t="s">
        <v>3</v>
      </c>
      <c r="F393" s="290" t="s">
        <v>1916</v>
      </c>
      <c r="G393" s="291"/>
      <c r="H393" s="291"/>
      <c r="I393" s="291"/>
      <c r="J393" s="288"/>
      <c r="K393" s="292">
        <v>7.75</v>
      </c>
      <c r="L393" s="288"/>
      <c r="M393" s="288"/>
      <c r="N393" s="288"/>
      <c r="O393" s="288"/>
      <c r="P393" s="288"/>
      <c r="Q393" s="288"/>
      <c r="R393" s="293"/>
      <c r="T393" s="295"/>
      <c r="U393" s="288"/>
      <c r="V393" s="288"/>
      <c r="W393" s="288"/>
      <c r="X393" s="288"/>
      <c r="Y393" s="288"/>
      <c r="Z393" s="288"/>
      <c r="AA393" s="296"/>
      <c r="AT393" s="297" t="s">
        <v>155</v>
      </c>
      <c r="AU393" s="297" t="s">
        <v>86</v>
      </c>
      <c r="AV393" s="294" t="s">
        <v>86</v>
      </c>
      <c r="AW393" s="294" t="s">
        <v>32</v>
      </c>
      <c r="AX393" s="294" t="s">
        <v>77</v>
      </c>
      <c r="AY393" s="297" t="s">
        <v>147</v>
      </c>
    </row>
    <row r="394" spans="2:65" s="305" customFormat="1" ht="22.5" customHeight="1" x14ac:dyDescent="0.3">
      <c r="B394" s="298"/>
      <c r="C394" s="299"/>
      <c r="D394" s="299"/>
      <c r="E394" s="300" t="s">
        <v>3</v>
      </c>
      <c r="F394" s="301" t="s">
        <v>157</v>
      </c>
      <c r="G394" s="302"/>
      <c r="H394" s="302"/>
      <c r="I394" s="302"/>
      <c r="J394" s="299"/>
      <c r="K394" s="303">
        <v>7.75</v>
      </c>
      <c r="L394" s="299"/>
      <c r="M394" s="299"/>
      <c r="N394" s="299"/>
      <c r="O394" s="299"/>
      <c r="P394" s="299"/>
      <c r="Q394" s="299"/>
      <c r="R394" s="304"/>
      <c r="T394" s="306"/>
      <c r="U394" s="299"/>
      <c r="V394" s="299"/>
      <c r="W394" s="299"/>
      <c r="X394" s="299"/>
      <c r="Y394" s="299"/>
      <c r="Z394" s="299"/>
      <c r="AA394" s="307"/>
      <c r="AT394" s="308" t="s">
        <v>155</v>
      </c>
      <c r="AU394" s="308" t="s">
        <v>86</v>
      </c>
      <c r="AV394" s="305" t="s">
        <v>152</v>
      </c>
      <c r="AW394" s="305" t="s">
        <v>32</v>
      </c>
      <c r="AX394" s="305" t="s">
        <v>33</v>
      </c>
      <c r="AY394" s="308" t="s">
        <v>147</v>
      </c>
    </row>
    <row r="395" spans="2:65" s="254" customFormat="1" ht="29.85" customHeight="1" x14ac:dyDescent="0.3">
      <c r="B395" s="249"/>
      <c r="C395" s="250"/>
      <c r="D395" s="261" t="s">
        <v>1622</v>
      </c>
      <c r="E395" s="261"/>
      <c r="F395" s="261"/>
      <c r="G395" s="261"/>
      <c r="H395" s="261"/>
      <c r="I395" s="261"/>
      <c r="J395" s="261"/>
      <c r="K395" s="261"/>
      <c r="L395" s="261"/>
      <c r="M395" s="261"/>
      <c r="N395" s="262">
        <f>BK395</f>
        <v>0</v>
      </c>
      <c r="O395" s="263"/>
      <c r="P395" s="263"/>
      <c r="Q395" s="263"/>
      <c r="R395" s="253"/>
      <c r="T395" s="255"/>
      <c r="U395" s="250"/>
      <c r="V395" s="250"/>
      <c r="W395" s="256">
        <f>SUM(W396:W424)</f>
        <v>3.7472400000000001</v>
      </c>
      <c r="X395" s="250"/>
      <c r="Y395" s="256">
        <f>SUM(Y396:Y424)</f>
        <v>2.0942687000000001E-2</v>
      </c>
      <c r="Z395" s="250"/>
      <c r="AA395" s="257">
        <f>SUM(AA396:AA424)</f>
        <v>4.28203E-3</v>
      </c>
      <c r="AR395" s="258" t="s">
        <v>86</v>
      </c>
      <c r="AT395" s="259" t="s">
        <v>76</v>
      </c>
      <c r="AU395" s="259" t="s">
        <v>33</v>
      </c>
      <c r="AY395" s="258" t="s">
        <v>147</v>
      </c>
      <c r="BK395" s="260">
        <f>SUM(BK396:BK424)</f>
        <v>0</v>
      </c>
    </row>
    <row r="396" spans="2:65" s="162" customFormat="1" ht="31.5" customHeight="1" x14ac:dyDescent="0.3">
      <c r="B396" s="163"/>
      <c r="C396" s="264" t="s">
        <v>781</v>
      </c>
      <c r="D396" s="264" t="s">
        <v>148</v>
      </c>
      <c r="E396" s="265" t="s">
        <v>1917</v>
      </c>
      <c r="F396" s="266" t="s">
        <v>1918</v>
      </c>
      <c r="G396" s="267"/>
      <c r="H396" s="267"/>
      <c r="I396" s="267"/>
      <c r="J396" s="268" t="s">
        <v>151</v>
      </c>
      <c r="K396" s="269">
        <v>13.813000000000001</v>
      </c>
      <c r="L396" s="339"/>
      <c r="M396" s="340"/>
      <c r="N396" s="270">
        <f>ROUND(L396*K396,2)</f>
        <v>0</v>
      </c>
      <c r="O396" s="267"/>
      <c r="P396" s="267"/>
      <c r="Q396" s="267"/>
      <c r="R396" s="168"/>
      <c r="T396" s="271" t="s">
        <v>3</v>
      </c>
      <c r="U396" s="272" t="s">
        <v>42</v>
      </c>
      <c r="V396" s="273">
        <v>1.2E-2</v>
      </c>
      <c r="W396" s="273">
        <f>V396*K396</f>
        <v>0.16575600000000001</v>
      </c>
      <c r="X396" s="273">
        <v>0</v>
      </c>
      <c r="Y396" s="273">
        <f>X396*K396</f>
        <v>0</v>
      </c>
      <c r="Z396" s="273">
        <v>0</v>
      </c>
      <c r="AA396" s="274">
        <f>Z396*K396</f>
        <v>0</v>
      </c>
      <c r="AR396" s="150" t="s">
        <v>232</v>
      </c>
      <c r="AT396" s="150" t="s">
        <v>148</v>
      </c>
      <c r="AU396" s="150" t="s">
        <v>86</v>
      </c>
      <c r="AY396" s="150" t="s">
        <v>147</v>
      </c>
      <c r="BE396" s="275">
        <f>IF(U396="základní",N396,0)</f>
        <v>0</v>
      </c>
      <c r="BF396" s="275">
        <f>IF(U396="snížená",N396,0)</f>
        <v>0</v>
      </c>
      <c r="BG396" s="275">
        <f>IF(U396="zákl. přenesená",N396,0)</f>
        <v>0</v>
      </c>
      <c r="BH396" s="275">
        <f>IF(U396="sníž. přenesená",N396,0)</f>
        <v>0</v>
      </c>
      <c r="BI396" s="275">
        <f>IF(U396="nulová",N396,0)</f>
        <v>0</v>
      </c>
      <c r="BJ396" s="150" t="s">
        <v>33</v>
      </c>
      <c r="BK396" s="275">
        <f>ROUND(L396*K396,2)</f>
        <v>0</v>
      </c>
      <c r="BL396" s="150" t="s">
        <v>232</v>
      </c>
      <c r="BM396" s="150" t="s">
        <v>1919</v>
      </c>
    </row>
    <row r="397" spans="2:65" s="283" customFormat="1" ht="22.5" customHeight="1" x14ac:dyDescent="0.3">
      <c r="B397" s="276"/>
      <c r="C397" s="277"/>
      <c r="D397" s="277"/>
      <c r="E397" s="278" t="s">
        <v>3</v>
      </c>
      <c r="F397" s="279" t="s">
        <v>1920</v>
      </c>
      <c r="G397" s="280"/>
      <c r="H397" s="280"/>
      <c r="I397" s="280"/>
      <c r="J397" s="277"/>
      <c r="K397" s="281" t="s">
        <v>3</v>
      </c>
      <c r="L397" s="277"/>
      <c r="M397" s="277"/>
      <c r="N397" s="277"/>
      <c r="O397" s="277"/>
      <c r="P397" s="277"/>
      <c r="Q397" s="277"/>
      <c r="R397" s="282"/>
      <c r="T397" s="284"/>
      <c r="U397" s="277"/>
      <c r="V397" s="277"/>
      <c r="W397" s="277"/>
      <c r="X397" s="277"/>
      <c r="Y397" s="277"/>
      <c r="Z397" s="277"/>
      <c r="AA397" s="285"/>
      <c r="AT397" s="286" t="s">
        <v>155</v>
      </c>
      <c r="AU397" s="286" t="s">
        <v>86</v>
      </c>
      <c r="AV397" s="283" t="s">
        <v>33</v>
      </c>
      <c r="AW397" s="283" t="s">
        <v>32</v>
      </c>
      <c r="AX397" s="283" t="s">
        <v>77</v>
      </c>
      <c r="AY397" s="286" t="s">
        <v>147</v>
      </c>
    </row>
    <row r="398" spans="2:65" s="294" customFormat="1" ht="22.5" customHeight="1" x14ac:dyDescent="0.3">
      <c r="B398" s="287"/>
      <c r="C398" s="288"/>
      <c r="D398" s="288"/>
      <c r="E398" s="289" t="s">
        <v>3</v>
      </c>
      <c r="F398" s="290" t="s">
        <v>1921</v>
      </c>
      <c r="G398" s="291"/>
      <c r="H398" s="291"/>
      <c r="I398" s="291"/>
      <c r="J398" s="288"/>
      <c r="K398" s="292">
        <v>13.813000000000001</v>
      </c>
      <c r="L398" s="288"/>
      <c r="M398" s="288"/>
      <c r="N398" s="288"/>
      <c r="O398" s="288"/>
      <c r="P398" s="288"/>
      <c r="Q398" s="288"/>
      <c r="R398" s="293"/>
      <c r="T398" s="295"/>
      <c r="U398" s="288"/>
      <c r="V398" s="288"/>
      <c r="W398" s="288"/>
      <c r="X398" s="288"/>
      <c r="Y398" s="288"/>
      <c r="Z398" s="288"/>
      <c r="AA398" s="296"/>
      <c r="AT398" s="297" t="s">
        <v>155</v>
      </c>
      <c r="AU398" s="297" t="s">
        <v>86</v>
      </c>
      <c r="AV398" s="294" t="s">
        <v>86</v>
      </c>
      <c r="AW398" s="294" t="s">
        <v>32</v>
      </c>
      <c r="AX398" s="294" t="s">
        <v>77</v>
      </c>
      <c r="AY398" s="297" t="s">
        <v>147</v>
      </c>
    </row>
    <row r="399" spans="2:65" s="305" customFormat="1" ht="22.5" customHeight="1" x14ac:dyDescent="0.3">
      <c r="B399" s="298"/>
      <c r="C399" s="299"/>
      <c r="D399" s="299"/>
      <c r="E399" s="300" t="s">
        <v>3</v>
      </c>
      <c r="F399" s="301" t="s">
        <v>157</v>
      </c>
      <c r="G399" s="302"/>
      <c r="H399" s="302"/>
      <c r="I399" s="302"/>
      <c r="J399" s="299"/>
      <c r="K399" s="303">
        <v>13.813000000000001</v>
      </c>
      <c r="L399" s="299"/>
      <c r="M399" s="299"/>
      <c r="N399" s="299"/>
      <c r="O399" s="299"/>
      <c r="P399" s="299"/>
      <c r="Q399" s="299"/>
      <c r="R399" s="304"/>
      <c r="T399" s="306"/>
      <c r="U399" s="299"/>
      <c r="V399" s="299"/>
      <c r="W399" s="299"/>
      <c r="X399" s="299"/>
      <c r="Y399" s="299"/>
      <c r="Z399" s="299"/>
      <c r="AA399" s="307"/>
      <c r="AT399" s="308" t="s">
        <v>155</v>
      </c>
      <c r="AU399" s="308" t="s">
        <v>86</v>
      </c>
      <c r="AV399" s="305" t="s">
        <v>152</v>
      </c>
      <c r="AW399" s="305" t="s">
        <v>32</v>
      </c>
      <c r="AX399" s="305" t="s">
        <v>33</v>
      </c>
      <c r="AY399" s="308" t="s">
        <v>147</v>
      </c>
    </row>
    <row r="400" spans="2:65" s="162" customFormat="1" ht="22.5" customHeight="1" x14ac:dyDescent="0.3">
      <c r="B400" s="163"/>
      <c r="C400" s="264" t="s">
        <v>785</v>
      </c>
      <c r="D400" s="264" t="s">
        <v>148</v>
      </c>
      <c r="E400" s="265" t="s">
        <v>1922</v>
      </c>
      <c r="F400" s="266" t="s">
        <v>1923</v>
      </c>
      <c r="G400" s="267"/>
      <c r="H400" s="267"/>
      <c r="I400" s="267"/>
      <c r="J400" s="268" t="s">
        <v>151</v>
      </c>
      <c r="K400" s="269">
        <v>13.813000000000001</v>
      </c>
      <c r="L400" s="339"/>
      <c r="M400" s="340"/>
      <c r="N400" s="270">
        <f>ROUND(L400*K400,2)</f>
        <v>0</v>
      </c>
      <c r="O400" s="267"/>
      <c r="P400" s="267"/>
      <c r="Q400" s="267"/>
      <c r="R400" s="168"/>
      <c r="T400" s="271" t="s">
        <v>3</v>
      </c>
      <c r="U400" s="272" t="s">
        <v>42</v>
      </c>
      <c r="V400" s="273">
        <v>7.3999999999999996E-2</v>
      </c>
      <c r="W400" s="273">
        <f>V400*K400</f>
        <v>1.022162</v>
      </c>
      <c r="X400" s="273">
        <v>1E-3</v>
      </c>
      <c r="Y400" s="273">
        <f>X400*K400</f>
        <v>1.3813000000000001E-2</v>
      </c>
      <c r="Z400" s="273">
        <v>3.1E-4</v>
      </c>
      <c r="AA400" s="274">
        <f>Z400*K400</f>
        <v>4.28203E-3</v>
      </c>
      <c r="AR400" s="150" t="s">
        <v>232</v>
      </c>
      <c r="AT400" s="150" t="s">
        <v>148</v>
      </c>
      <c r="AU400" s="150" t="s">
        <v>86</v>
      </c>
      <c r="AY400" s="150" t="s">
        <v>147</v>
      </c>
      <c r="BE400" s="275">
        <f>IF(U400="základní",N400,0)</f>
        <v>0</v>
      </c>
      <c r="BF400" s="275">
        <f>IF(U400="snížená",N400,0)</f>
        <v>0</v>
      </c>
      <c r="BG400" s="275">
        <f>IF(U400="zákl. přenesená",N400,0)</f>
        <v>0</v>
      </c>
      <c r="BH400" s="275">
        <f>IF(U400="sníž. přenesená",N400,0)</f>
        <v>0</v>
      </c>
      <c r="BI400" s="275">
        <f>IF(U400="nulová",N400,0)</f>
        <v>0</v>
      </c>
      <c r="BJ400" s="150" t="s">
        <v>33</v>
      </c>
      <c r="BK400" s="275">
        <f>ROUND(L400*K400,2)</f>
        <v>0</v>
      </c>
      <c r="BL400" s="150" t="s">
        <v>232</v>
      </c>
      <c r="BM400" s="150" t="s">
        <v>1924</v>
      </c>
    </row>
    <row r="401" spans="2:65" s="162" customFormat="1" ht="31.5" customHeight="1" x14ac:dyDescent="0.3">
      <c r="B401" s="163"/>
      <c r="C401" s="264" t="s">
        <v>789</v>
      </c>
      <c r="D401" s="264" t="s">
        <v>148</v>
      </c>
      <c r="E401" s="265" t="s">
        <v>1925</v>
      </c>
      <c r="F401" s="266" t="s">
        <v>1926</v>
      </c>
      <c r="G401" s="267"/>
      <c r="H401" s="267"/>
      <c r="I401" s="267"/>
      <c r="J401" s="268" t="s">
        <v>151</v>
      </c>
      <c r="K401" s="269">
        <v>13.813000000000001</v>
      </c>
      <c r="L401" s="339"/>
      <c r="M401" s="340"/>
      <c r="N401" s="270">
        <f>ROUND(L401*K401,2)</f>
        <v>0</v>
      </c>
      <c r="O401" s="267"/>
      <c r="P401" s="267"/>
      <c r="Q401" s="267"/>
      <c r="R401" s="168"/>
      <c r="T401" s="271" t="s">
        <v>3</v>
      </c>
      <c r="U401" s="272" t="s">
        <v>42</v>
      </c>
      <c r="V401" s="273">
        <v>3.6999999999999998E-2</v>
      </c>
      <c r="W401" s="273">
        <f>V401*K401</f>
        <v>0.51108100000000001</v>
      </c>
      <c r="X401" s="273">
        <v>0</v>
      </c>
      <c r="Y401" s="273">
        <f>X401*K401</f>
        <v>0</v>
      </c>
      <c r="Z401" s="273">
        <v>0</v>
      </c>
      <c r="AA401" s="274">
        <f>Z401*K401</f>
        <v>0</v>
      </c>
      <c r="AR401" s="150" t="s">
        <v>232</v>
      </c>
      <c r="AT401" s="150" t="s">
        <v>148</v>
      </c>
      <c r="AU401" s="150" t="s">
        <v>86</v>
      </c>
      <c r="AY401" s="150" t="s">
        <v>147</v>
      </c>
      <c r="BE401" s="275">
        <f>IF(U401="základní",N401,0)</f>
        <v>0</v>
      </c>
      <c r="BF401" s="275">
        <f>IF(U401="snížená",N401,0)</f>
        <v>0</v>
      </c>
      <c r="BG401" s="275">
        <f>IF(U401="zákl. přenesená",N401,0)</f>
        <v>0</v>
      </c>
      <c r="BH401" s="275">
        <f>IF(U401="sníž. přenesená",N401,0)</f>
        <v>0</v>
      </c>
      <c r="BI401" s="275">
        <f>IF(U401="nulová",N401,0)</f>
        <v>0</v>
      </c>
      <c r="BJ401" s="150" t="s">
        <v>33</v>
      </c>
      <c r="BK401" s="275">
        <f>ROUND(L401*K401,2)</f>
        <v>0</v>
      </c>
      <c r="BL401" s="150" t="s">
        <v>232</v>
      </c>
      <c r="BM401" s="150" t="s">
        <v>1927</v>
      </c>
    </row>
    <row r="402" spans="2:65" s="162" customFormat="1" ht="31.5" customHeight="1" x14ac:dyDescent="0.3">
      <c r="B402" s="163"/>
      <c r="C402" s="264" t="s">
        <v>795</v>
      </c>
      <c r="D402" s="264" t="s">
        <v>148</v>
      </c>
      <c r="E402" s="265" t="s">
        <v>1928</v>
      </c>
      <c r="F402" s="266" t="s">
        <v>1929</v>
      </c>
      <c r="G402" s="267"/>
      <c r="H402" s="267"/>
      <c r="I402" s="267"/>
      <c r="J402" s="268" t="s">
        <v>271</v>
      </c>
      <c r="K402" s="269">
        <v>11.2</v>
      </c>
      <c r="L402" s="339"/>
      <c r="M402" s="340"/>
      <c r="N402" s="270">
        <f>ROUND(L402*K402,2)</f>
        <v>0</v>
      </c>
      <c r="O402" s="267"/>
      <c r="P402" s="267"/>
      <c r="Q402" s="267"/>
      <c r="R402" s="168"/>
      <c r="T402" s="271" t="s">
        <v>3</v>
      </c>
      <c r="U402" s="272" t="s">
        <v>42</v>
      </c>
      <c r="V402" s="273">
        <v>2.3E-2</v>
      </c>
      <c r="W402" s="273">
        <f>V402*K402</f>
        <v>0.2576</v>
      </c>
      <c r="X402" s="273">
        <v>0</v>
      </c>
      <c r="Y402" s="273">
        <f>X402*K402</f>
        <v>0</v>
      </c>
      <c r="Z402" s="273">
        <v>0</v>
      </c>
      <c r="AA402" s="274">
        <f>Z402*K402</f>
        <v>0</v>
      </c>
      <c r="AR402" s="150" t="s">
        <v>232</v>
      </c>
      <c r="AT402" s="150" t="s">
        <v>148</v>
      </c>
      <c r="AU402" s="150" t="s">
        <v>86</v>
      </c>
      <c r="AY402" s="150" t="s">
        <v>147</v>
      </c>
      <c r="BE402" s="275">
        <f>IF(U402="základní",N402,0)</f>
        <v>0</v>
      </c>
      <c r="BF402" s="275">
        <f>IF(U402="snížená",N402,0)</f>
        <v>0</v>
      </c>
      <c r="BG402" s="275">
        <f>IF(U402="zákl. přenesená",N402,0)</f>
        <v>0</v>
      </c>
      <c r="BH402" s="275">
        <f>IF(U402="sníž. přenesená",N402,0)</f>
        <v>0</v>
      </c>
      <c r="BI402" s="275">
        <f>IF(U402="nulová",N402,0)</f>
        <v>0</v>
      </c>
      <c r="BJ402" s="150" t="s">
        <v>33</v>
      </c>
      <c r="BK402" s="275">
        <f>ROUND(L402*K402,2)</f>
        <v>0</v>
      </c>
      <c r="BL402" s="150" t="s">
        <v>232</v>
      </c>
      <c r="BM402" s="150" t="s">
        <v>1930</v>
      </c>
    </row>
    <row r="403" spans="2:65" s="283" customFormat="1" ht="22.5" customHeight="1" x14ac:dyDescent="0.3">
      <c r="B403" s="276"/>
      <c r="C403" s="277"/>
      <c r="D403" s="277"/>
      <c r="E403" s="278" t="s">
        <v>3</v>
      </c>
      <c r="F403" s="279" t="s">
        <v>1931</v>
      </c>
      <c r="G403" s="280"/>
      <c r="H403" s="280"/>
      <c r="I403" s="280"/>
      <c r="J403" s="277"/>
      <c r="K403" s="281" t="s">
        <v>3</v>
      </c>
      <c r="L403" s="277"/>
      <c r="M403" s="277"/>
      <c r="N403" s="277"/>
      <c r="O403" s="277"/>
      <c r="P403" s="277"/>
      <c r="Q403" s="277"/>
      <c r="R403" s="282"/>
      <c r="T403" s="284"/>
      <c r="U403" s="277"/>
      <c r="V403" s="277"/>
      <c r="W403" s="277"/>
      <c r="X403" s="277"/>
      <c r="Y403" s="277"/>
      <c r="Z403" s="277"/>
      <c r="AA403" s="285"/>
      <c r="AT403" s="286" t="s">
        <v>155</v>
      </c>
      <c r="AU403" s="286" t="s">
        <v>86</v>
      </c>
      <c r="AV403" s="283" t="s">
        <v>33</v>
      </c>
      <c r="AW403" s="283" t="s">
        <v>32</v>
      </c>
      <c r="AX403" s="283" t="s">
        <v>77</v>
      </c>
      <c r="AY403" s="286" t="s">
        <v>147</v>
      </c>
    </row>
    <row r="404" spans="2:65" s="294" customFormat="1" ht="22.5" customHeight="1" x14ac:dyDescent="0.3">
      <c r="B404" s="287"/>
      <c r="C404" s="288"/>
      <c r="D404" s="288"/>
      <c r="E404" s="289" t="s">
        <v>3</v>
      </c>
      <c r="F404" s="290" t="s">
        <v>1932</v>
      </c>
      <c r="G404" s="291"/>
      <c r="H404" s="291"/>
      <c r="I404" s="291"/>
      <c r="J404" s="288"/>
      <c r="K404" s="292">
        <v>11.2</v>
      </c>
      <c r="L404" s="288"/>
      <c r="M404" s="288"/>
      <c r="N404" s="288"/>
      <c r="O404" s="288"/>
      <c r="P404" s="288"/>
      <c r="Q404" s="288"/>
      <c r="R404" s="293"/>
      <c r="T404" s="295"/>
      <c r="U404" s="288"/>
      <c r="V404" s="288"/>
      <c r="W404" s="288"/>
      <c r="X404" s="288"/>
      <c r="Y404" s="288"/>
      <c r="Z404" s="288"/>
      <c r="AA404" s="296"/>
      <c r="AT404" s="297" t="s">
        <v>155</v>
      </c>
      <c r="AU404" s="297" t="s">
        <v>86</v>
      </c>
      <c r="AV404" s="294" t="s">
        <v>86</v>
      </c>
      <c r="AW404" s="294" t="s">
        <v>32</v>
      </c>
      <c r="AX404" s="294" t="s">
        <v>77</v>
      </c>
      <c r="AY404" s="297" t="s">
        <v>147</v>
      </c>
    </row>
    <row r="405" spans="2:65" s="305" customFormat="1" ht="22.5" customHeight="1" x14ac:dyDescent="0.3">
      <c r="B405" s="298"/>
      <c r="C405" s="299"/>
      <c r="D405" s="299"/>
      <c r="E405" s="300" t="s">
        <v>3</v>
      </c>
      <c r="F405" s="301" t="s">
        <v>157</v>
      </c>
      <c r="G405" s="302"/>
      <c r="H405" s="302"/>
      <c r="I405" s="302"/>
      <c r="J405" s="299"/>
      <c r="K405" s="303">
        <v>11.2</v>
      </c>
      <c r="L405" s="299"/>
      <c r="M405" s="299"/>
      <c r="N405" s="299"/>
      <c r="O405" s="299"/>
      <c r="P405" s="299"/>
      <c r="Q405" s="299"/>
      <c r="R405" s="304"/>
      <c r="T405" s="306"/>
      <c r="U405" s="299"/>
      <c r="V405" s="299"/>
      <c r="W405" s="299"/>
      <c r="X405" s="299"/>
      <c r="Y405" s="299"/>
      <c r="Z405" s="299"/>
      <c r="AA405" s="307"/>
      <c r="AT405" s="308" t="s">
        <v>155</v>
      </c>
      <c r="AU405" s="308" t="s">
        <v>86</v>
      </c>
      <c r="AV405" s="305" t="s">
        <v>152</v>
      </c>
      <c r="AW405" s="305" t="s">
        <v>32</v>
      </c>
      <c r="AX405" s="305" t="s">
        <v>33</v>
      </c>
      <c r="AY405" s="308" t="s">
        <v>147</v>
      </c>
    </row>
    <row r="406" spans="2:65" s="162" customFormat="1" ht="22.5" customHeight="1" x14ac:dyDescent="0.3">
      <c r="B406" s="163"/>
      <c r="C406" s="322" t="s">
        <v>799</v>
      </c>
      <c r="D406" s="322" t="s">
        <v>217</v>
      </c>
      <c r="E406" s="323" t="s">
        <v>1933</v>
      </c>
      <c r="F406" s="324" t="s">
        <v>1934</v>
      </c>
      <c r="G406" s="325"/>
      <c r="H406" s="325"/>
      <c r="I406" s="325"/>
      <c r="J406" s="326" t="s">
        <v>271</v>
      </c>
      <c r="K406" s="327">
        <v>11.76</v>
      </c>
      <c r="L406" s="341"/>
      <c r="M406" s="342"/>
      <c r="N406" s="328">
        <f>ROUND(L406*K406,2)</f>
        <v>0</v>
      </c>
      <c r="O406" s="267"/>
      <c r="P406" s="267"/>
      <c r="Q406" s="267"/>
      <c r="R406" s="168"/>
      <c r="T406" s="271" t="s">
        <v>3</v>
      </c>
      <c r="U406" s="272" t="s">
        <v>42</v>
      </c>
      <c r="V406" s="273">
        <v>0</v>
      </c>
      <c r="W406" s="273">
        <f>V406*K406</f>
        <v>0</v>
      </c>
      <c r="X406" s="273">
        <v>9.9999999999999995E-7</v>
      </c>
      <c r="Y406" s="273">
        <f>X406*K406</f>
        <v>1.1759999999999999E-5</v>
      </c>
      <c r="Z406" s="273">
        <v>0</v>
      </c>
      <c r="AA406" s="274">
        <f>Z406*K406</f>
        <v>0</v>
      </c>
      <c r="AR406" s="150" t="s">
        <v>449</v>
      </c>
      <c r="AT406" s="150" t="s">
        <v>217</v>
      </c>
      <c r="AU406" s="150" t="s">
        <v>86</v>
      </c>
      <c r="AY406" s="150" t="s">
        <v>147</v>
      </c>
      <c r="BE406" s="275">
        <f>IF(U406="základní",N406,0)</f>
        <v>0</v>
      </c>
      <c r="BF406" s="275">
        <f>IF(U406="snížená",N406,0)</f>
        <v>0</v>
      </c>
      <c r="BG406" s="275">
        <f>IF(U406="zákl. přenesená",N406,0)</f>
        <v>0</v>
      </c>
      <c r="BH406" s="275">
        <f>IF(U406="sníž. přenesená",N406,0)</f>
        <v>0</v>
      </c>
      <c r="BI406" s="275">
        <f>IF(U406="nulová",N406,0)</f>
        <v>0</v>
      </c>
      <c r="BJ406" s="150" t="s">
        <v>33</v>
      </c>
      <c r="BK406" s="275">
        <f>ROUND(L406*K406,2)</f>
        <v>0</v>
      </c>
      <c r="BL406" s="150" t="s">
        <v>232</v>
      </c>
      <c r="BM406" s="150" t="s">
        <v>1935</v>
      </c>
    </row>
    <row r="407" spans="2:65" s="162" customFormat="1" ht="31.5" customHeight="1" x14ac:dyDescent="0.3">
      <c r="B407" s="163"/>
      <c r="C407" s="264" t="s">
        <v>803</v>
      </c>
      <c r="D407" s="264" t="s">
        <v>148</v>
      </c>
      <c r="E407" s="265" t="s">
        <v>1936</v>
      </c>
      <c r="F407" s="266" t="s">
        <v>1937</v>
      </c>
      <c r="G407" s="267"/>
      <c r="H407" s="267"/>
      <c r="I407" s="267"/>
      <c r="J407" s="268" t="s">
        <v>151</v>
      </c>
      <c r="K407" s="269">
        <v>8.5</v>
      </c>
      <c r="L407" s="339"/>
      <c r="M407" s="340"/>
      <c r="N407" s="270">
        <f>ROUND(L407*K407,2)</f>
        <v>0</v>
      </c>
      <c r="O407" s="267"/>
      <c r="P407" s="267"/>
      <c r="Q407" s="267"/>
      <c r="R407" s="168"/>
      <c r="T407" s="271" t="s">
        <v>3</v>
      </c>
      <c r="U407" s="272" t="s">
        <v>42</v>
      </c>
      <c r="V407" s="273">
        <v>1.2E-2</v>
      </c>
      <c r="W407" s="273">
        <f>V407*K407</f>
        <v>0.10200000000000001</v>
      </c>
      <c r="X407" s="273">
        <v>0</v>
      </c>
      <c r="Y407" s="273">
        <f>X407*K407</f>
        <v>0</v>
      </c>
      <c r="Z407" s="273">
        <v>0</v>
      </c>
      <c r="AA407" s="274">
        <f>Z407*K407</f>
        <v>0</v>
      </c>
      <c r="AR407" s="150" t="s">
        <v>232</v>
      </c>
      <c r="AT407" s="150" t="s">
        <v>148</v>
      </c>
      <c r="AU407" s="150" t="s">
        <v>86</v>
      </c>
      <c r="AY407" s="150" t="s">
        <v>147</v>
      </c>
      <c r="BE407" s="275">
        <f>IF(U407="základní",N407,0)</f>
        <v>0</v>
      </c>
      <c r="BF407" s="275">
        <f>IF(U407="snížená",N407,0)</f>
        <v>0</v>
      </c>
      <c r="BG407" s="275">
        <f>IF(U407="zákl. přenesená",N407,0)</f>
        <v>0</v>
      </c>
      <c r="BH407" s="275">
        <f>IF(U407="sníž. přenesená",N407,0)</f>
        <v>0</v>
      </c>
      <c r="BI407" s="275">
        <f>IF(U407="nulová",N407,0)</f>
        <v>0</v>
      </c>
      <c r="BJ407" s="150" t="s">
        <v>33</v>
      </c>
      <c r="BK407" s="275">
        <f>ROUND(L407*K407,2)</f>
        <v>0</v>
      </c>
      <c r="BL407" s="150" t="s">
        <v>232</v>
      </c>
      <c r="BM407" s="150" t="s">
        <v>1938</v>
      </c>
    </row>
    <row r="408" spans="2:65" s="283" customFormat="1" ht="22.5" customHeight="1" x14ac:dyDescent="0.3">
      <c r="B408" s="276"/>
      <c r="C408" s="277"/>
      <c r="D408" s="277"/>
      <c r="E408" s="278" t="s">
        <v>3</v>
      </c>
      <c r="F408" s="279" t="s">
        <v>1939</v>
      </c>
      <c r="G408" s="280"/>
      <c r="H408" s="280"/>
      <c r="I408" s="280"/>
      <c r="J408" s="277"/>
      <c r="K408" s="281" t="s">
        <v>3</v>
      </c>
      <c r="L408" s="277"/>
      <c r="M408" s="277"/>
      <c r="N408" s="277"/>
      <c r="O408" s="277"/>
      <c r="P408" s="277"/>
      <c r="Q408" s="277"/>
      <c r="R408" s="282"/>
      <c r="T408" s="284"/>
      <c r="U408" s="277"/>
      <c r="V408" s="277"/>
      <c r="W408" s="277"/>
      <c r="X408" s="277"/>
      <c r="Y408" s="277"/>
      <c r="Z408" s="277"/>
      <c r="AA408" s="285"/>
      <c r="AT408" s="286" t="s">
        <v>155</v>
      </c>
      <c r="AU408" s="286" t="s">
        <v>86</v>
      </c>
      <c r="AV408" s="283" t="s">
        <v>33</v>
      </c>
      <c r="AW408" s="283" t="s">
        <v>32</v>
      </c>
      <c r="AX408" s="283" t="s">
        <v>77</v>
      </c>
      <c r="AY408" s="286" t="s">
        <v>147</v>
      </c>
    </row>
    <row r="409" spans="2:65" s="294" customFormat="1" ht="22.5" customHeight="1" x14ac:dyDescent="0.3">
      <c r="B409" s="287"/>
      <c r="C409" s="288"/>
      <c r="D409" s="288"/>
      <c r="E409" s="289" t="s">
        <v>3</v>
      </c>
      <c r="F409" s="290" t="s">
        <v>1940</v>
      </c>
      <c r="G409" s="291"/>
      <c r="H409" s="291"/>
      <c r="I409" s="291"/>
      <c r="J409" s="288"/>
      <c r="K409" s="292">
        <v>8.5</v>
      </c>
      <c r="L409" s="288"/>
      <c r="M409" s="288"/>
      <c r="N409" s="288"/>
      <c r="O409" s="288"/>
      <c r="P409" s="288"/>
      <c r="Q409" s="288"/>
      <c r="R409" s="293"/>
      <c r="T409" s="295"/>
      <c r="U409" s="288"/>
      <c r="V409" s="288"/>
      <c r="W409" s="288"/>
      <c r="X409" s="288"/>
      <c r="Y409" s="288"/>
      <c r="Z409" s="288"/>
      <c r="AA409" s="296"/>
      <c r="AT409" s="297" t="s">
        <v>155</v>
      </c>
      <c r="AU409" s="297" t="s">
        <v>86</v>
      </c>
      <c r="AV409" s="294" t="s">
        <v>86</v>
      </c>
      <c r="AW409" s="294" t="s">
        <v>32</v>
      </c>
      <c r="AX409" s="294" t="s">
        <v>77</v>
      </c>
      <c r="AY409" s="297" t="s">
        <v>147</v>
      </c>
    </row>
    <row r="410" spans="2:65" s="305" customFormat="1" ht="22.5" customHeight="1" x14ac:dyDescent="0.3">
      <c r="B410" s="298"/>
      <c r="C410" s="299"/>
      <c r="D410" s="299"/>
      <c r="E410" s="300" t="s">
        <v>3</v>
      </c>
      <c r="F410" s="301" t="s">
        <v>157</v>
      </c>
      <c r="G410" s="302"/>
      <c r="H410" s="302"/>
      <c r="I410" s="302"/>
      <c r="J410" s="299"/>
      <c r="K410" s="303">
        <v>8.5</v>
      </c>
      <c r="L410" s="299"/>
      <c r="M410" s="299"/>
      <c r="N410" s="299"/>
      <c r="O410" s="299"/>
      <c r="P410" s="299"/>
      <c r="Q410" s="299"/>
      <c r="R410" s="304"/>
      <c r="T410" s="306"/>
      <c r="U410" s="299"/>
      <c r="V410" s="299"/>
      <c r="W410" s="299"/>
      <c r="X410" s="299"/>
      <c r="Y410" s="299"/>
      <c r="Z410" s="299"/>
      <c r="AA410" s="307"/>
      <c r="AT410" s="308" t="s">
        <v>155</v>
      </c>
      <c r="AU410" s="308" t="s">
        <v>86</v>
      </c>
      <c r="AV410" s="305" t="s">
        <v>152</v>
      </c>
      <c r="AW410" s="305" t="s">
        <v>32</v>
      </c>
      <c r="AX410" s="305" t="s">
        <v>33</v>
      </c>
      <c r="AY410" s="308" t="s">
        <v>147</v>
      </c>
    </row>
    <row r="411" spans="2:65" s="162" customFormat="1" ht="31.5" customHeight="1" x14ac:dyDescent="0.3">
      <c r="B411" s="163"/>
      <c r="C411" s="322" t="s">
        <v>807</v>
      </c>
      <c r="D411" s="322" t="s">
        <v>217</v>
      </c>
      <c r="E411" s="323" t="s">
        <v>1941</v>
      </c>
      <c r="F411" s="324" t="s">
        <v>1942</v>
      </c>
      <c r="G411" s="325"/>
      <c r="H411" s="325"/>
      <c r="I411" s="325"/>
      <c r="J411" s="326" t="s">
        <v>151</v>
      </c>
      <c r="K411" s="327">
        <v>8.9250000000000007</v>
      </c>
      <c r="L411" s="341"/>
      <c r="M411" s="342"/>
      <c r="N411" s="328">
        <f>ROUND(L411*K411,2)</f>
        <v>0</v>
      </c>
      <c r="O411" s="267"/>
      <c r="P411" s="267"/>
      <c r="Q411" s="267"/>
      <c r="R411" s="168"/>
      <c r="T411" s="271" t="s">
        <v>3</v>
      </c>
      <c r="U411" s="272" t="s">
        <v>42</v>
      </c>
      <c r="V411" s="273">
        <v>0</v>
      </c>
      <c r="W411" s="273">
        <f>V411*K411</f>
        <v>0</v>
      </c>
      <c r="X411" s="273">
        <v>9.9999999999999995E-7</v>
      </c>
      <c r="Y411" s="273">
        <f>X411*K411</f>
        <v>8.9250000000000001E-6</v>
      </c>
      <c r="Z411" s="273">
        <v>0</v>
      </c>
      <c r="AA411" s="274">
        <f>Z411*K411</f>
        <v>0</v>
      </c>
      <c r="AR411" s="150" t="s">
        <v>449</v>
      </c>
      <c r="AT411" s="150" t="s">
        <v>217</v>
      </c>
      <c r="AU411" s="150" t="s">
        <v>86</v>
      </c>
      <c r="AY411" s="150" t="s">
        <v>147</v>
      </c>
      <c r="BE411" s="275">
        <f>IF(U411="základní",N411,0)</f>
        <v>0</v>
      </c>
      <c r="BF411" s="275">
        <f>IF(U411="snížená",N411,0)</f>
        <v>0</v>
      </c>
      <c r="BG411" s="275">
        <f>IF(U411="zákl. přenesená",N411,0)</f>
        <v>0</v>
      </c>
      <c r="BH411" s="275">
        <f>IF(U411="sníž. přenesená",N411,0)</f>
        <v>0</v>
      </c>
      <c r="BI411" s="275">
        <f>IF(U411="nulová",N411,0)</f>
        <v>0</v>
      </c>
      <c r="BJ411" s="150" t="s">
        <v>33</v>
      </c>
      <c r="BK411" s="275">
        <f>ROUND(L411*K411,2)</f>
        <v>0</v>
      </c>
      <c r="BL411" s="150" t="s">
        <v>232</v>
      </c>
      <c r="BM411" s="150" t="s">
        <v>1943</v>
      </c>
    </row>
    <row r="412" spans="2:65" s="162" customFormat="1" ht="31.5" customHeight="1" x14ac:dyDescent="0.3">
      <c r="B412" s="163"/>
      <c r="C412" s="264" t="s">
        <v>811</v>
      </c>
      <c r="D412" s="264" t="s">
        <v>148</v>
      </c>
      <c r="E412" s="265" t="s">
        <v>1944</v>
      </c>
      <c r="F412" s="266" t="s">
        <v>1945</v>
      </c>
      <c r="G412" s="267"/>
      <c r="H412" s="267"/>
      <c r="I412" s="267"/>
      <c r="J412" s="268" t="s">
        <v>151</v>
      </c>
      <c r="K412" s="269">
        <v>3.84</v>
      </c>
      <c r="L412" s="339"/>
      <c r="M412" s="340"/>
      <c r="N412" s="270">
        <f>ROUND(L412*K412,2)</f>
        <v>0</v>
      </c>
      <c r="O412" s="267"/>
      <c r="P412" s="267"/>
      <c r="Q412" s="267"/>
      <c r="R412" s="168"/>
      <c r="T412" s="271" t="s">
        <v>3</v>
      </c>
      <c r="U412" s="272" t="s">
        <v>42</v>
      </c>
      <c r="V412" s="273">
        <v>1.6E-2</v>
      </c>
      <c r="W412" s="273">
        <f>V412*K412</f>
        <v>6.1440000000000002E-2</v>
      </c>
      <c r="X412" s="273">
        <v>0</v>
      </c>
      <c r="Y412" s="273">
        <f>X412*K412</f>
        <v>0</v>
      </c>
      <c r="Z412" s="273">
        <v>0</v>
      </c>
      <c r="AA412" s="274">
        <f>Z412*K412</f>
        <v>0</v>
      </c>
      <c r="AR412" s="150" t="s">
        <v>232</v>
      </c>
      <c r="AT412" s="150" t="s">
        <v>148</v>
      </c>
      <c r="AU412" s="150" t="s">
        <v>86</v>
      </c>
      <c r="AY412" s="150" t="s">
        <v>147</v>
      </c>
      <c r="BE412" s="275">
        <f>IF(U412="základní",N412,0)</f>
        <v>0</v>
      </c>
      <c r="BF412" s="275">
        <f>IF(U412="snížená",N412,0)</f>
        <v>0</v>
      </c>
      <c r="BG412" s="275">
        <f>IF(U412="zákl. přenesená",N412,0)</f>
        <v>0</v>
      </c>
      <c r="BH412" s="275">
        <f>IF(U412="sníž. přenesená",N412,0)</f>
        <v>0</v>
      </c>
      <c r="BI412" s="275">
        <f>IF(U412="nulová",N412,0)</f>
        <v>0</v>
      </c>
      <c r="BJ412" s="150" t="s">
        <v>33</v>
      </c>
      <c r="BK412" s="275">
        <f>ROUND(L412*K412,2)</f>
        <v>0</v>
      </c>
      <c r="BL412" s="150" t="s">
        <v>232</v>
      </c>
      <c r="BM412" s="150" t="s">
        <v>1946</v>
      </c>
    </row>
    <row r="413" spans="2:65" s="283" customFormat="1" ht="22.5" customHeight="1" x14ac:dyDescent="0.3">
      <c r="B413" s="276"/>
      <c r="C413" s="277"/>
      <c r="D413" s="277"/>
      <c r="E413" s="278" t="s">
        <v>3</v>
      </c>
      <c r="F413" s="279" t="s">
        <v>1931</v>
      </c>
      <c r="G413" s="280"/>
      <c r="H413" s="280"/>
      <c r="I413" s="280"/>
      <c r="J413" s="277"/>
      <c r="K413" s="281" t="s">
        <v>3</v>
      </c>
      <c r="L413" s="277"/>
      <c r="M413" s="277"/>
      <c r="N413" s="277"/>
      <c r="O413" s="277"/>
      <c r="P413" s="277"/>
      <c r="Q413" s="277"/>
      <c r="R413" s="282"/>
      <c r="T413" s="284"/>
      <c r="U413" s="277"/>
      <c r="V413" s="277"/>
      <c r="W413" s="277"/>
      <c r="X413" s="277"/>
      <c r="Y413" s="277"/>
      <c r="Z413" s="277"/>
      <c r="AA413" s="285"/>
      <c r="AT413" s="286" t="s">
        <v>155</v>
      </c>
      <c r="AU413" s="286" t="s">
        <v>86</v>
      </c>
      <c r="AV413" s="283" t="s">
        <v>33</v>
      </c>
      <c r="AW413" s="283" t="s">
        <v>32</v>
      </c>
      <c r="AX413" s="283" t="s">
        <v>77</v>
      </c>
      <c r="AY413" s="286" t="s">
        <v>147</v>
      </c>
    </row>
    <row r="414" spans="2:65" s="294" customFormat="1" ht="22.5" customHeight="1" x14ac:dyDescent="0.3">
      <c r="B414" s="287"/>
      <c r="C414" s="288"/>
      <c r="D414" s="288"/>
      <c r="E414" s="289" t="s">
        <v>3</v>
      </c>
      <c r="F414" s="290" t="s">
        <v>1947</v>
      </c>
      <c r="G414" s="291"/>
      <c r="H414" s="291"/>
      <c r="I414" s="291"/>
      <c r="J414" s="288"/>
      <c r="K414" s="292">
        <v>3.84</v>
      </c>
      <c r="L414" s="288"/>
      <c r="M414" s="288"/>
      <c r="N414" s="288"/>
      <c r="O414" s="288"/>
      <c r="P414" s="288"/>
      <c r="Q414" s="288"/>
      <c r="R414" s="293"/>
      <c r="T414" s="295"/>
      <c r="U414" s="288"/>
      <c r="V414" s="288"/>
      <c r="W414" s="288"/>
      <c r="X414" s="288"/>
      <c r="Y414" s="288"/>
      <c r="Z414" s="288"/>
      <c r="AA414" s="296"/>
      <c r="AT414" s="297" t="s">
        <v>155</v>
      </c>
      <c r="AU414" s="297" t="s">
        <v>86</v>
      </c>
      <c r="AV414" s="294" t="s">
        <v>86</v>
      </c>
      <c r="AW414" s="294" t="s">
        <v>32</v>
      </c>
      <c r="AX414" s="294" t="s">
        <v>77</v>
      </c>
      <c r="AY414" s="297" t="s">
        <v>147</v>
      </c>
    </row>
    <row r="415" spans="2:65" s="305" customFormat="1" ht="22.5" customHeight="1" x14ac:dyDescent="0.3">
      <c r="B415" s="298"/>
      <c r="C415" s="299"/>
      <c r="D415" s="299"/>
      <c r="E415" s="300" t="s">
        <v>3</v>
      </c>
      <c r="F415" s="301" t="s">
        <v>157</v>
      </c>
      <c r="G415" s="302"/>
      <c r="H415" s="302"/>
      <c r="I415" s="302"/>
      <c r="J415" s="299"/>
      <c r="K415" s="303">
        <v>3.84</v>
      </c>
      <c r="L415" s="299"/>
      <c r="M415" s="299"/>
      <c r="N415" s="299"/>
      <c r="O415" s="299"/>
      <c r="P415" s="299"/>
      <c r="Q415" s="299"/>
      <c r="R415" s="304"/>
      <c r="T415" s="306"/>
      <c r="U415" s="299"/>
      <c r="V415" s="299"/>
      <c r="W415" s="299"/>
      <c r="X415" s="299"/>
      <c r="Y415" s="299"/>
      <c r="Z415" s="299"/>
      <c r="AA415" s="307"/>
      <c r="AT415" s="308" t="s">
        <v>155</v>
      </c>
      <c r="AU415" s="308" t="s">
        <v>86</v>
      </c>
      <c r="AV415" s="305" t="s">
        <v>152</v>
      </c>
      <c r="AW415" s="305" t="s">
        <v>32</v>
      </c>
      <c r="AX415" s="305" t="s">
        <v>33</v>
      </c>
      <c r="AY415" s="308" t="s">
        <v>147</v>
      </c>
    </row>
    <row r="416" spans="2:65" s="162" customFormat="1" ht="31.5" customHeight="1" x14ac:dyDescent="0.3">
      <c r="B416" s="163"/>
      <c r="C416" s="322" t="s">
        <v>815</v>
      </c>
      <c r="D416" s="322" t="s">
        <v>217</v>
      </c>
      <c r="E416" s="323" t="s">
        <v>1941</v>
      </c>
      <c r="F416" s="324" t="s">
        <v>1942</v>
      </c>
      <c r="G416" s="325"/>
      <c r="H416" s="325"/>
      <c r="I416" s="325"/>
      <c r="J416" s="326" t="s">
        <v>151</v>
      </c>
      <c r="K416" s="327">
        <v>4.032</v>
      </c>
      <c r="L416" s="341"/>
      <c r="M416" s="342"/>
      <c r="N416" s="328">
        <f>ROUND(L416*K416,2)</f>
        <v>0</v>
      </c>
      <c r="O416" s="267"/>
      <c r="P416" s="267"/>
      <c r="Q416" s="267"/>
      <c r="R416" s="168"/>
      <c r="T416" s="271" t="s">
        <v>3</v>
      </c>
      <c r="U416" s="272" t="s">
        <v>42</v>
      </c>
      <c r="V416" s="273">
        <v>0</v>
      </c>
      <c r="W416" s="273">
        <f>V416*K416</f>
        <v>0</v>
      </c>
      <c r="X416" s="273">
        <v>9.9999999999999995E-7</v>
      </c>
      <c r="Y416" s="273">
        <f>X416*K416</f>
        <v>4.0319999999999997E-6</v>
      </c>
      <c r="Z416" s="273">
        <v>0</v>
      </c>
      <c r="AA416" s="274">
        <f>Z416*K416</f>
        <v>0</v>
      </c>
      <c r="AR416" s="150" t="s">
        <v>449</v>
      </c>
      <c r="AT416" s="150" t="s">
        <v>217</v>
      </c>
      <c r="AU416" s="150" t="s">
        <v>86</v>
      </c>
      <c r="AY416" s="150" t="s">
        <v>147</v>
      </c>
      <c r="BE416" s="275">
        <f>IF(U416="základní",N416,0)</f>
        <v>0</v>
      </c>
      <c r="BF416" s="275">
        <f>IF(U416="snížená",N416,0)</f>
        <v>0</v>
      </c>
      <c r="BG416" s="275">
        <f>IF(U416="zákl. přenesená",N416,0)</f>
        <v>0</v>
      </c>
      <c r="BH416" s="275">
        <f>IF(U416="sníž. přenesená",N416,0)</f>
        <v>0</v>
      </c>
      <c r="BI416" s="275">
        <f>IF(U416="nulová",N416,0)</f>
        <v>0</v>
      </c>
      <c r="BJ416" s="150" t="s">
        <v>33</v>
      </c>
      <c r="BK416" s="275">
        <f>ROUND(L416*K416,2)</f>
        <v>0</v>
      </c>
      <c r="BL416" s="150" t="s">
        <v>232</v>
      </c>
      <c r="BM416" s="150" t="s">
        <v>1948</v>
      </c>
    </row>
    <row r="417" spans="2:65" s="162" customFormat="1" ht="31.5" customHeight="1" x14ac:dyDescent="0.3">
      <c r="B417" s="163"/>
      <c r="C417" s="264" t="s">
        <v>819</v>
      </c>
      <c r="D417" s="264" t="s">
        <v>148</v>
      </c>
      <c r="E417" s="265" t="s">
        <v>1949</v>
      </c>
      <c r="F417" s="266" t="s">
        <v>1950</v>
      </c>
      <c r="G417" s="267"/>
      <c r="H417" s="267"/>
      <c r="I417" s="267"/>
      <c r="J417" s="268" t="s">
        <v>151</v>
      </c>
      <c r="K417" s="269">
        <v>13.813000000000001</v>
      </c>
      <c r="L417" s="339"/>
      <c r="M417" s="340"/>
      <c r="N417" s="270">
        <f>ROUND(L417*K417,2)</f>
        <v>0</v>
      </c>
      <c r="O417" s="267"/>
      <c r="P417" s="267"/>
      <c r="Q417" s="267"/>
      <c r="R417" s="168"/>
      <c r="T417" s="271" t="s">
        <v>3</v>
      </c>
      <c r="U417" s="272" t="s">
        <v>42</v>
      </c>
      <c r="V417" s="273">
        <v>3.3000000000000002E-2</v>
      </c>
      <c r="W417" s="273">
        <f>V417*K417</f>
        <v>0.45582900000000004</v>
      </c>
      <c r="X417" s="273">
        <v>2.0000000000000001E-4</v>
      </c>
      <c r="Y417" s="273">
        <f>X417*K417</f>
        <v>2.7626E-3</v>
      </c>
      <c r="Z417" s="273">
        <v>0</v>
      </c>
      <c r="AA417" s="274">
        <f>Z417*K417</f>
        <v>0</v>
      </c>
      <c r="AR417" s="150" t="s">
        <v>232</v>
      </c>
      <c r="AT417" s="150" t="s">
        <v>148</v>
      </c>
      <c r="AU417" s="150" t="s">
        <v>86</v>
      </c>
      <c r="AY417" s="150" t="s">
        <v>147</v>
      </c>
      <c r="BE417" s="275">
        <f>IF(U417="základní",N417,0)</f>
        <v>0</v>
      </c>
      <c r="BF417" s="275">
        <f>IF(U417="snížená",N417,0)</f>
        <v>0</v>
      </c>
      <c r="BG417" s="275">
        <f>IF(U417="zákl. přenesená",N417,0)</f>
        <v>0</v>
      </c>
      <c r="BH417" s="275">
        <f>IF(U417="sníž. přenesená",N417,0)</f>
        <v>0</v>
      </c>
      <c r="BI417" s="275">
        <f>IF(U417="nulová",N417,0)</f>
        <v>0</v>
      </c>
      <c r="BJ417" s="150" t="s">
        <v>33</v>
      </c>
      <c r="BK417" s="275">
        <f>ROUND(L417*K417,2)</f>
        <v>0</v>
      </c>
      <c r="BL417" s="150" t="s">
        <v>232</v>
      </c>
      <c r="BM417" s="150" t="s">
        <v>1951</v>
      </c>
    </row>
    <row r="418" spans="2:65" s="162" customFormat="1" ht="31.5" customHeight="1" x14ac:dyDescent="0.3">
      <c r="B418" s="163"/>
      <c r="C418" s="264" t="s">
        <v>825</v>
      </c>
      <c r="D418" s="264" t="s">
        <v>148</v>
      </c>
      <c r="E418" s="265" t="s">
        <v>1952</v>
      </c>
      <c r="F418" s="266" t="s">
        <v>1953</v>
      </c>
      <c r="G418" s="267"/>
      <c r="H418" s="267"/>
      <c r="I418" s="267"/>
      <c r="J418" s="268" t="s">
        <v>151</v>
      </c>
      <c r="K418" s="269">
        <v>3.84</v>
      </c>
      <c r="L418" s="339"/>
      <c r="M418" s="340"/>
      <c r="N418" s="270">
        <f>ROUND(L418*K418,2)</f>
        <v>0</v>
      </c>
      <c r="O418" s="267"/>
      <c r="P418" s="267"/>
      <c r="Q418" s="267"/>
      <c r="R418" s="168"/>
      <c r="T418" s="271" t="s">
        <v>3</v>
      </c>
      <c r="U418" s="272" t="s">
        <v>42</v>
      </c>
      <c r="V418" s="273">
        <v>4.1000000000000002E-2</v>
      </c>
      <c r="W418" s="273">
        <f>V418*K418</f>
        <v>0.15744</v>
      </c>
      <c r="X418" s="273">
        <v>2.0000000000000002E-5</v>
      </c>
      <c r="Y418" s="273">
        <f>X418*K418</f>
        <v>7.680000000000001E-5</v>
      </c>
      <c r="Z418" s="273">
        <v>0</v>
      </c>
      <c r="AA418" s="274">
        <f>Z418*K418</f>
        <v>0</v>
      </c>
      <c r="AR418" s="150" t="s">
        <v>232</v>
      </c>
      <c r="AT418" s="150" t="s">
        <v>148</v>
      </c>
      <c r="AU418" s="150" t="s">
        <v>86</v>
      </c>
      <c r="AY418" s="150" t="s">
        <v>147</v>
      </c>
      <c r="BE418" s="275">
        <f>IF(U418="základní",N418,0)</f>
        <v>0</v>
      </c>
      <c r="BF418" s="275">
        <f>IF(U418="snížená",N418,0)</f>
        <v>0</v>
      </c>
      <c r="BG418" s="275">
        <f>IF(U418="zákl. přenesená",N418,0)</f>
        <v>0</v>
      </c>
      <c r="BH418" s="275">
        <f>IF(U418="sníž. přenesená",N418,0)</f>
        <v>0</v>
      </c>
      <c r="BI418" s="275">
        <f>IF(U418="nulová",N418,0)</f>
        <v>0</v>
      </c>
      <c r="BJ418" s="150" t="s">
        <v>33</v>
      </c>
      <c r="BK418" s="275">
        <f>ROUND(L418*K418,2)</f>
        <v>0</v>
      </c>
      <c r="BL418" s="150" t="s">
        <v>232</v>
      </c>
      <c r="BM418" s="150" t="s">
        <v>1954</v>
      </c>
    </row>
    <row r="419" spans="2:65" s="294" customFormat="1" ht="22.5" customHeight="1" x14ac:dyDescent="0.3">
      <c r="B419" s="287"/>
      <c r="C419" s="288"/>
      <c r="D419" s="288"/>
      <c r="E419" s="289" t="s">
        <v>3</v>
      </c>
      <c r="F419" s="321" t="s">
        <v>1947</v>
      </c>
      <c r="G419" s="291"/>
      <c r="H419" s="291"/>
      <c r="I419" s="291"/>
      <c r="J419" s="288"/>
      <c r="K419" s="292">
        <v>3.84</v>
      </c>
      <c r="L419" s="288"/>
      <c r="M419" s="288"/>
      <c r="N419" s="288"/>
      <c r="O419" s="288"/>
      <c r="P419" s="288"/>
      <c r="Q419" s="288"/>
      <c r="R419" s="293"/>
      <c r="T419" s="295"/>
      <c r="U419" s="288"/>
      <c r="V419" s="288"/>
      <c r="W419" s="288"/>
      <c r="X419" s="288"/>
      <c r="Y419" s="288"/>
      <c r="Z419" s="288"/>
      <c r="AA419" s="296"/>
      <c r="AT419" s="297" t="s">
        <v>155</v>
      </c>
      <c r="AU419" s="297" t="s">
        <v>86</v>
      </c>
      <c r="AV419" s="294" t="s">
        <v>86</v>
      </c>
      <c r="AW419" s="294" t="s">
        <v>32</v>
      </c>
      <c r="AX419" s="294" t="s">
        <v>33</v>
      </c>
      <c r="AY419" s="297" t="s">
        <v>147</v>
      </c>
    </row>
    <row r="420" spans="2:65" s="162" customFormat="1" ht="31.5" customHeight="1" x14ac:dyDescent="0.3">
      <c r="B420" s="163"/>
      <c r="C420" s="264" t="s">
        <v>827</v>
      </c>
      <c r="D420" s="264" t="s">
        <v>148</v>
      </c>
      <c r="E420" s="265" t="s">
        <v>1955</v>
      </c>
      <c r="F420" s="266" t="s">
        <v>1956</v>
      </c>
      <c r="G420" s="267"/>
      <c r="H420" s="267"/>
      <c r="I420" s="267"/>
      <c r="J420" s="268" t="s">
        <v>151</v>
      </c>
      <c r="K420" s="269">
        <v>25.98</v>
      </c>
      <c r="L420" s="339"/>
      <c r="M420" s="340"/>
      <c r="N420" s="270">
        <f>ROUND(L420*K420,2)</f>
        <v>0</v>
      </c>
      <c r="O420" s="267"/>
      <c r="P420" s="267"/>
      <c r="Q420" s="267"/>
      <c r="R420" s="168"/>
      <c r="T420" s="271" t="s">
        <v>3</v>
      </c>
      <c r="U420" s="272" t="s">
        <v>42</v>
      </c>
      <c r="V420" s="273">
        <v>5.0000000000000001E-3</v>
      </c>
      <c r="W420" s="273">
        <f>V420*K420</f>
        <v>0.12990000000000002</v>
      </c>
      <c r="X420" s="273">
        <v>1.0000000000000001E-5</v>
      </c>
      <c r="Y420" s="273">
        <f>X420*K420</f>
        <v>2.5980000000000003E-4</v>
      </c>
      <c r="Z420" s="273">
        <v>0</v>
      </c>
      <c r="AA420" s="274">
        <f>Z420*K420</f>
        <v>0</v>
      </c>
      <c r="AR420" s="150" t="s">
        <v>232</v>
      </c>
      <c r="AT420" s="150" t="s">
        <v>148</v>
      </c>
      <c r="AU420" s="150" t="s">
        <v>86</v>
      </c>
      <c r="AY420" s="150" t="s">
        <v>147</v>
      </c>
      <c r="BE420" s="275">
        <f>IF(U420="základní",N420,0)</f>
        <v>0</v>
      </c>
      <c r="BF420" s="275">
        <f>IF(U420="snížená",N420,0)</f>
        <v>0</v>
      </c>
      <c r="BG420" s="275">
        <f>IF(U420="zákl. přenesená",N420,0)</f>
        <v>0</v>
      </c>
      <c r="BH420" s="275">
        <f>IF(U420="sníž. přenesená",N420,0)</f>
        <v>0</v>
      </c>
      <c r="BI420" s="275">
        <f>IF(U420="nulová",N420,0)</f>
        <v>0</v>
      </c>
      <c r="BJ420" s="150" t="s">
        <v>33</v>
      </c>
      <c r="BK420" s="275">
        <f>ROUND(L420*K420,2)</f>
        <v>0</v>
      </c>
      <c r="BL420" s="150" t="s">
        <v>232</v>
      </c>
      <c r="BM420" s="150" t="s">
        <v>1957</v>
      </c>
    </row>
    <row r="421" spans="2:65" s="283" customFormat="1" ht="22.5" customHeight="1" x14ac:dyDescent="0.3">
      <c r="B421" s="276"/>
      <c r="C421" s="277"/>
      <c r="D421" s="277"/>
      <c r="E421" s="278" t="s">
        <v>3</v>
      </c>
      <c r="F421" s="279" t="s">
        <v>1939</v>
      </c>
      <c r="G421" s="280"/>
      <c r="H421" s="280"/>
      <c r="I421" s="280"/>
      <c r="J421" s="277"/>
      <c r="K421" s="281" t="s">
        <v>3</v>
      </c>
      <c r="L421" s="277"/>
      <c r="M421" s="277"/>
      <c r="N421" s="277"/>
      <c r="O421" s="277"/>
      <c r="P421" s="277"/>
      <c r="Q421" s="277"/>
      <c r="R421" s="282"/>
      <c r="T421" s="284"/>
      <c r="U421" s="277"/>
      <c r="V421" s="277"/>
      <c r="W421" s="277"/>
      <c r="X421" s="277"/>
      <c r="Y421" s="277"/>
      <c r="Z421" s="277"/>
      <c r="AA421" s="285"/>
      <c r="AT421" s="286" t="s">
        <v>155</v>
      </c>
      <c r="AU421" s="286" t="s">
        <v>86</v>
      </c>
      <c r="AV421" s="283" t="s">
        <v>33</v>
      </c>
      <c r="AW421" s="283" t="s">
        <v>32</v>
      </c>
      <c r="AX421" s="283" t="s">
        <v>77</v>
      </c>
      <c r="AY421" s="286" t="s">
        <v>147</v>
      </c>
    </row>
    <row r="422" spans="2:65" s="294" customFormat="1" ht="22.5" customHeight="1" x14ac:dyDescent="0.3">
      <c r="B422" s="287"/>
      <c r="C422" s="288"/>
      <c r="D422" s="288"/>
      <c r="E422" s="289" t="s">
        <v>3</v>
      </c>
      <c r="F422" s="290" t="s">
        <v>1958</v>
      </c>
      <c r="G422" s="291"/>
      <c r="H422" s="291"/>
      <c r="I422" s="291"/>
      <c r="J422" s="288"/>
      <c r="K422" s="292">
        <v>25.98</v>
      </c>
      <c r="L422" s="288"/>
      <c r="M422" s="288"/>
      <c r="N422" s="288"/>
      <c r="O422" s="288"/>
      <c r="P422" s="288"/>
      <c r="Q422" s="288"/>
      <c r="R422" s="293"/>
      <c r="T422" s="295"/>
      <c r="U422" s="288"/>
      <c r="V422" s="288"/>
      <c r="W422" s="288"/>
      <c r="X422" s="288"/>
      <c r="Y422" s="288"/>
      <c r="Z422" s="288"/>
      <c r="AA422" s="296"/>
      <c r="AT422" s="297" t="s">
        <v>155</v>
      </c>
      <c r="AU422" s="297" t="s">
        <v>86</v>
      </c>
      <c r="AV422" s="294" t="s">
        <v>86</v>
      </c>
      <c r="AW422" s="294" t="s">
        <v>32</v>
      </c>
      <c r="AX422" s="294" t="s">
        <v>77</v>
      </c>
      <c r="AY422" s="297" t="s">
        <v>147</v>
      </c>
    </row>
    <row r="423" spans="2:65" s="305" customFormat="1" ht="22.5" customHeight="1" x14ac:dyDescent="0.3">
      <c r="B423" s="298"/>
      <c r="C423" s="299"/>
      <c r="D423" s="299"/>
      <c r="E423" s="300" t="s">
        <v>3</v>
      </c>
      <c r="F423" s="301" t="s">
        <v>157</v>
      </c>
      <c r="G423" s="302"/>
      <c r="H423" s="302"/>
      <c r="I423" s="302"/>
      <c r="J423" s="299"/>
      <c r="K423" s="303">
        <v>25.98</v>
      </c>
      <c r="L423" s="299"/>
      <c r="M423" s="299"/>
      <c r="N423" s="299"/>
      <c r="O423" s="299"/>
      <c r="P423" s="299"/>
      <c r="Q423" s="299"/>
      <c r="R423" s="304"/>
      <c r="T423" s="306"/>
      <c r="U423" s="299"/>
      <c r="V423" s="299"/>
      <c r="W423" s="299"/>
      <c r="X423" s="299"/>
      <c r="Y423" s="299"/>
      <c r="Z423" s="299"/>
      <c r="AA423" s="307"/>
      <c r="AT423" s="308" t="s">
        <v>155</v>
      </c>
      <c r="AU423" s="308" t="s">
        <v>86</v>
      </c>
      <c r="AV423" s="305" t="s">
        <v>152</v>
      </c>
      <c r="AW423" s="305" t="s">
        <v>32</v>
      </c>
      <c r="AX423" s="305" t="s">
        <v>33</v>
      </c>
      <c r="AY423" s="308" t="s">
        <v>147</v>
      </c>
    </row>
    <row r="424" spans="2:65" s="162" customFormat="1" ht="31.5" customHeight="1" x14ac:dyDescent="0.3">
      <c r="B424" s="163"/>
      <c r="C424" s="264" t="s">
        <v>831</v>
      </c>
      <c r="D424" s="264" t="s">
        <v>148</v>
      </c>
      <c r="E424" s="265" t="s">
        <v>1959</v>
      </c>
      <c r="F424" s="266" t="s">
        <v>1960</v>
      </c>
      <c r="G424" s="267"/>
      <c r="H424" s="267"/>
      <c r="I424" s="267"/>
      <c r="J424" s="268" t="s">
        <v>151</v>
      </c>
      <c r="K424" s="269">
        <v>13.813000000000001</v>
      </c>
      <c r="L424" s="339"/>
      <c r="M424" s="340"/>
      <c r="N424" s="270">
        <f>ROUND(L424*K424,2)</f>
        <v>0</v>
      </c>
      <c r="O424" s="267"/>
      <c r="P424" s="267"/>
      <c r="Q424" s="267"/>
      <c r="R424" s="168"/>
      <c r="T424" s="271" t="s">
        <v>3</v>
      </c>
      <c r="U424" s="272" t="s">
        <v>42</v>
      </c>
      <c r="V424" s="273">
        <v>6.4000000000000001E-2</v>
      </c>
      <c r="W424" s="273">
        <f>V424*K424</f>
        <v>0.88403200000000004</v>
      </c>
      <c r="X424" s="273">
        <v>2.9E-4</v>
      </c>
      <c r="Y424" s="273">
        <f>X424*K424</f>
        <v>4.0057700000000005E-3</v>
      </c>
      <c r="Z424" s="273">
        <v>0</v>
      </c>
      <c r="AA424" s="274">
        <f>Z424*K424</f>
        <v>0</v>
      </c>
      <c r="AR424" s="150" t="s">
        <v>232</v>
      </c>
      <c r="AT424" s="150" t="s">
        <v>148</v>
      </c>
      <c r="AU424" s="150" t="s">
        <v>86</v>
      </c>
      <c r="AY424" s="150" t="s">
        <v>147</v>
      </c>
      <c r="BE424" s="275">
        <f>IF(U424="základní",N424,0)</f>
        <v>0</v>
      </c>
      <c r="BF424" s="275">
        <f>IF(U424="snížená",N424,0)</f>
        <v>0</v>
      </c>
      <c r="BG424" s="275">
        <f>IF(U424="zákl. přenesená",N424,0)</f>
        <v>0</v>
      </c>
      <c r="BH424" s="275">
        <f>IF(U424="sníž. přenesená",N424,0)</f>
        <v>0</v>
      </c>
      <c r="BI424" s="275">
        <f>IF(U424="nulová",N424,0)</f>
        <v>0</v>
      </c>
      <c r="BJ424" s="150" t="s">
        <v>33</v>
      </c>
      <c r="BK424" s="275">
        <f>ROUND(L424*K424,2)</f>
        <v>0</v>
      </c>
      <c r="BL424" s="150" t="s">
        <v>232</v>
      </c>
      <c r="BM424" s="150" t="s">
        <v>1961</v>
      </c>
    </row>
    <row r="425" spans="2:65" s="254" customFormat="1" ht="29.85" customHeight="1" x14ac:dyDescent="0.3">
      <c r="B425" s="249"/>
      <c r="C425" s="250"/>
      <c r="D425" s="261" t="s">
        <v>1623</v>
      </c>
      <c r="E425" s="261"/>
      <c r="F425" s="261"/>
      <c r="G425" s="261"/>
      <c r="H425" s="261"/>
      <c r="I425" s="261"/>
      <c r="J425" s="261"/>
      <c r="K425" s="261"/>
      <c r="L425" s="261"/>
      <c r="M425" s="261"/>
      <c r="N425" s="332">
        <f>BK425</f>
        <v>0</v>
      </c>
      <c r="O425" s="333"/>
      <c r="P425" s="333"/>
      <c r="Q425" s="333"/>
      <c r="R425" s="253"/>
      <c r="T425" s="255"/>
      <c r="U425" s="250"/>
      <c r="V425" s="250"/>
      <c r="W425" s="256">
        <f>SUM(W426:W433)</f>
        <v>100</v>
      </c>
      <c r="X425" s="250"/>
      <c r="Y425" s="256">
        <f>SUM(Y426:Y433)</f>
        <v>0</v>
      </c>
      <c r="Z425" s="250"/>
      <c r="AA425" s="257">
        <f>SUM(AA426:AA433)</f>
        <v>0</v>
      </c>
      <c r="AR425" s="258" t="s">
        <v>152</v>
      </c>
      <c r="AT425" s="259" t="s">
        <v>76</v>
      </c>
      <c r="AU425" s="259" t="s">
        <v>33</v>
      </c>
      <c r="AY425" s="258" t="s">
        <v>147</v>
      </c>
      <c r="BK425" s="260">
        <f>SUM(BK426:BK433)</f>
        <v>0</v>
      </c>
    </row>
    <row r="426" spans="2:65" s="162" customFormat="1" ht="22.5" customHeight="1" x14ac:dyDescent="0.3">
      <c r="B426" s="163"/>
      <c r="C426" s="264" t="s">
        <v>833</v>
      </c>
      <c r="D426" s="264" t="s">
        <v>148</v>
      </c>
      <c r="E426" s="265" t="s">
        <v>1962</v>
      </c>
      <c r="F426" s="266" t="s">
        <v>1963</v>
      </c>
      <c r="G426" s="267"/>
      <c r="H426" s="267"/>
      <c r="I426" s="267"/>
      <c r="J426" s="268" t="s">
        <v>1964</v>
      </c>
      <c r="K426" s="269">
        <v>50</v>
      </c>
      <c r="L426" s="339"/>
      <c r="M426" s="340"/>
      <c r="N426" s="270">
        <f>ROUND(L426*K426,2)</f>
        <v>0</v>
      </c>
      <c r="O426" s="267"/>
      <c r="P426" s="267"/>
      <c r="Q426" s="267"/>
      <c r="R426" s="168"/>
      <c r="T426" s="271" t="s">
        <v>3</v>
      </c>
      <c r="U426" s="272" t="s">
        <v>42</v>
      </c>
      <c r="V426" s="273">
        <v>1</v>
      </c>
      <c r="W426" s="273">
        <f>V426*K426</f>
        <v>50</v>
      </c>
      <c r="X426" s="273">
        <v>0</v>
      </c>
      <c r="Y426" s="273">
        <f>X426*K426</f>
        <v>0</v>
      </c>
      <c r="Z426" s="273">
        <v>0</v>
      </c>
      <c r="AA426" s="274">
        <f>Z426*K426</f>
        <v>0</v>
      </c>
      <c r="AR426" s="150" t="s">
        <v>1965</v>
      </c>
      <c r="AT426" s="150" t="s">
        <v>148</v>
      </c>
      <c r="AU426" s="150" t="s">
        <v>86</v>
      </c>
      <c r="AY426" s="150" t="s">
        <v>147</v>
      </c>
      <c r="BE426" s="275">
        <f>IF(U426="základní",N426,0)</f>
        <v>0</v>
      </c>
      <c r="BF426" s="275">
        <f>IF(U426="snížená",N426,0)</f>
        <v>0</v>
      </c>
      <c r="BG426" s="275">
        <f>IF(U426="zákl. přenesená",N426,0)</f>
        <v>0</v>
      </c>
      <c r="BH426" s="275">
        <f>IF(U426="sníž. přenesená",N426,0)</f>
        <v>0</v>
      </c>
      <c r="BI426" s="275">
        <f>IF(U426="nulová",N426,0)</f>
        <v>0</v>
      </c>
      <c r="BJ426" s="150" t="s">
        <v>33</v>
      </c>
      <c r="BK426" s="275">
        <f>ROUND(L426*K426,2)</f>
        <v>0</v>
      </c>
      <c r="BL426" s="150" t="s">
        <v>1965</v>
      </c>
      <c r="BM426" s="150" t="s">
        <v>1966</v>
      </c>
    </row>
    <row r="427" spans="2:65" s="283" customFormat="1" ht="22.5" customHeight="1" x14ac:dyDescent="0.3">
      <c r="B427" s="276"/>
      <c r="C427" s="277"/>
      <c r="D427" s="277"/>
      <c r="E427" s="278" t="s">
        <v>3</v>
      </c>
      <c r="F427" s="279" t="s">
        <v>1967</v>
      </c>
      <c r="G427" s="280"/>
      <c r="H427" s="280"/>
      <c r="I427" s="280"/>
      <c r="J427" s="277"/>
      <c r="K427" s="281" t="s">
        <v>3</v>
      </c>
      <c r="L427" s="277"/>
      <c r="M427" s="277"/>
      <c r="N427" s="277"/>
      <c r="O427" s="277"/>
      <c r="P427" s="277"/>
      <c r="Q427" s="277"/>
      <c r="R427" s="282"/>
      <c r="T427" s="284"/>
      <c r="U427" s="277"/>
      <c r="V427" s="277"/>
      <c r="W427" s="277"/>
      <c r="X427" s="277"/>
      <c r="Y427" s="277"/>
      <c r="Z427" s="277"/>
      <c r="AA427" s="285"/>
      <c r="AT427" s="286" t="s">
        <v>155</v>
      </c>
      <c r="AU427" s="286" t="s">
        <v>86</v>
      </c>
      <c r="AV427" s="283" t="s">
        <v>33</v>
      </c>
      <c r="AW427" s="283" t="s">
        <v>32</v>
      </c>
      <c r="AX427" s="283" t="s">
        <v>77</v>
      </c>
      <c r="AY427" s="286" t="s">
        <v>147</v>
      </c>
    </row>
    <row r="428" spans="2:65" s="294" customFormat="1" ht="22.5" customHeight="1" x14ac:dyDescent="0.3">
      <c r="B428" s="287"/>
      <c r="C428" s="288"/>
      <c r="D428" s="288"/>
      <c r="E428" s="289" t="s">
        <v>3</v>
      </c>
      <c r="F428" s="290" t="s">
        <v>1968</v>
      </c>
      <c r="G428" s="291"/>
      <c r="H428" s="291"/>
      <c r="I428" s="291"/>
      <c r="J428" s="288"/>
      <c r="K428" s="292">
        <v>50</v>
      </c>
      <c r="L428" s="288"/>
      <c r="M428" s="288"/>
      <c r="N428" s="288"/>
      <c r="O428" s="288"/>
      <c r="P428" s="288"/>
      <c r="Q428" s="288"/>
      <c r="R428" s="293"/>
      <c r="T428" s="295"/>
      <c r="U428" s="288"/>
      <c r="V428" s="288"/>
      <c r="W428" s="288"/>
      <c r="X428" s="288"/>
      <c r="Y428" s="288"/>
      <c r="Z428" s="288"/>
      <c r="AA428" s="296"/>
      <c r="AT428" s="297" t="s">
        <v>155</v>
      </c>
      <c r="AU428" s="297" t="s">
        <v>86</v>
      </c>
      <c r="AV428" s="294" t="s">
        <v>86</v>
      </c>
      <c r="AW428" s="294" t="s">
        <v>32</v>
      </c>
      <c r="AX428" s="294" t="s">
        <v>77</v>
      </c>
      <c r="AY428" s="297" t="s">
        <v>147</v>
      </c>
    </row>
    <row r="429" spans="2:65" s="305" customFormat="1" ht="22.5" customHeight="1" x14ac:dyDescent="0.3">
      <c r="B429" s="298"/>
      <c r="C429" s="299"/>
      <c r="D429" s="299"/>
      <c r="E429" s="300" t="s">
        <v>3</v>
      </c>
      <c r="F429" s="301" t="s">
        <v>157</v>
      </c>
      <c r="G429" s="302"/>
      <c r="H429" s="302"/>
      <c r="I429" s="302"/>
      <c r="J429" s="299"/>
      <c r="K429" s="303">
        <v>50</v>
      </c>
      <c r="L429" s="299"/>
      <c r="M429" s="299"/>
      <c r="N429" s="299"/>
      <c r="O429" s="299"/>
      <c r="P429" s="299"/>
      <c r="Q429" s="299"/>
      <c r="R429" s="304"/>
      <c r="T429" s="306"/>
      <c r="U429" s="299"/>
      <c r="V429" s="299"/>
      <c r="W429" s="299"/>
      <c r="X429" s="299"/>
      <c r="Y429" s="299"/>
      <c r="Z429" s="299"/>
      <c r="AA429" s="307"/>
      <c r="AT429" s="308" t="s">
        <v>155</v>
      </c>
      <c r="AU429" s="308" t="s">
        <v>86</v>
      </c>
      <c r="AV429" s="305" t="s">
        <v>152</v>
      </c>
      <c r="AW429" s="305" t="s">
        <v>32</v>
      </c>
      <c r="AX429" s="305" t="s">
        <v>33</v>
      </c>
      <c r="AY429" s="308" t="s">
        <v>147</v>
      </c>
    </row>
    <row r="430" spans="2:65" s="162" customFormat="1" ht="22.5" customHeight="1" x14ac:dyDescent="0.3">
      <c r="B430" s="163"/>
      <c r="C430" s="264" t="s">
        <v>837</v>
      </c>
      <c r="D430" s="264" t="s">
        <v>148</v>
      </c>
      <c r="E430" s="265" t="s">
        <v>1969</v>
      </c>
      <c r="F430" s="266" t="s">
        <v>1970</v>
      </c>
      <c r="G430" s="267"/>
      <c r="H430" s="267"/>
      <c r="I430" s="267"/>
      <c r="J430" s="268" t="s">
        <v>1964</v>
      </c>
      <c r="K430" s="269">
        <v>50</v>
      </c>
      <c r="L430" s="339"/>
      <c r="M430" s="340"/>
      <c r="N430" s="270">
        <f>ROUND(L430*K430,2)</f>
        <v>0</v>
      </c>
      <c r="O430" s="267"/>
      <c r="P430" s="267"/>
      <c r="Q430" s="267"/>
      <c r="R430" s="168"/>
      <c r="T430" s="271" t="s">
        <v>3</v>
      </c>
      <c r="U430" s="272" t="s">
        <v>42</v>
      </c>
      <c r="V430" s="273">
        <v>1</v>
      </c>
      <c r="W430" s="273">
        <f>V430*K430</f>
        <v>50</v>
      </c>
      <c r="X430" s="273">
        <v>0</v>
      </c>
      <c r="Y430" s="273">
        <f>X430*K430</f>
        <v>0</v>
      </c>
      <c r="Z430" s="273">
        <v>0</v>
      </c>
      <c r="AA430" s="274">
        <f>Z430*K430</f>
        <v>0</v>
      </c>
      <c r="AR430" s="150" t="s">
        <v>1965</v>
      </c>
      <c r="AT430" s="150" t="s">
        <v>148</v>
      </c>
      <c r="AU430" s="150" t="s">
        <v>86</v>
      </c>
      <c r="AY430" s="150" t="s">
        <v>147</v>
      </c>
      <c r="BE430" s="275">
        <f>IF(U430="základní",N430,0)</f>
        <v>0</v>
      </c>
      <c r="BF430" s="275">
        <f>IF(U430="snížená",N430,0)</f>
        <v>0</v>
      </c>
      <c r="BG430" s="275">
        <f>IF(U430="zákl. přenesená",N430,0)</f>
        <v>0</v>
      </c>
      <c r="BH430" s="275">
        <f>IF(U430="sníž. přenesená",N430,0)</f>
        <v>0</v>
      </c>
      <c r="BI430" s="275">
        <f>IF(U430="nulová",N430,0)</f>
        <v>0</v>
      </c>
      <c r="BJ430" s="150" t="s">
        <v>33</v>
      </c>
      <c r="BK430" s="275">
        <f>ROUND(L430*K430,2)</f>
        <v>0</v>
      </c>
      <c r="BL430" s="150" t="s">
        <v>1965</v>
      </c>
      <c r="BM430" s="150" t="s">
        <v>1971</v>
      </c>
    </row>
    <row r="431" spans="2:65" s="283" customFormat="1" ht="22.5" customHeight="1" x14ac:dyDescent="0.3">
      <c r="B431" s="276"/>
      <c r="C431" s="277"/>
      <c r="D431" s="277"/>
      <c r="E431" s="278" t="s">
        <v>3</v>
      </c>
      <c r="F431" s="279" t="s">
        <v>1967</v>
      </c>
      <c r="G431" s="280"/>
      <c r="H431" s="280"/>
      <c r="I431" s="280"/>
      <c r="J431" s="277"/>
      <c r="K431" s="281" t="s">
        <v>3</v>
      </c>
      <c r="L431" s="277"/>
      <c r="M431" s="277"/>
      <c r="N431" s="277"/>
      <c r="O431" s="277"/>
      <c r="P431" s="277"/>
      <c r="Q431" s="277"/>
      <c r="R431" s="282"/>
      <c r="T431" s="284"/>
      <c r="U431" s="277"/>
      <c r="V431" s="277"/>
      <c r="W431" s="277"/>
      <c r="X431" s="277"/>
      <c r="Y431" s="277"/>
      <c r="Z431" s="277"/>
      <c r="AA431" s="285"/>
      <c r="AT431" s="286" t="s">
        <v>155</v>
      </c>
      <c r="AU431" s="286" t="s">
        <v>86</v>
      </c>
      <c r="AV431" s="283" t="s">
        <v>33</v>
      </c>
      <c r="AW431" s="283" t="s">
        <v>32</v>
      </c>
      <c r="AX431" s="283" t="s">
        <v>77</v>
      </c>
      <c r="AY431" s="286" t="s">
        <v>147</v>
      </c>
    </row>
    <row r="432" spans="2:65" s="294" customFormat="1" ht="22.5" customHeight="1" x14ac:dyDescent="0.3">
      <c r="B432" s="287"/>
      <c r="C432" s="288"/>
      <c r="D432" s="288"/>
      <c r="E432" s="289" t="s">
        <v>3</v>
      </c>
      <c r="F432" s="290" t="s">
        <v>1968</v>
      </c>
      <c r="G432" s="291"/>
      <c r="H432" s="291"/>
      <c r="I432" s="291"/>
      <c r="J432" s="288"/>
      <c r="K432" s="292">
        <v>50</v>
      </c>
      <c r="L432" s="288"/>
      <c r="M432" s="288"/>
      <c r="N432" s="288"/>
      <c r="O432" s="288"/>
      <c r="P432" s="288"/>
      <c r="Q432" s="288"/>
      <c r="R432" s="293"/>
      <c r="T432" s="295"/>
      <c r="U432" s="288"/>
      <c r="V432" s="288"/>
      <c r="W432" s="288"/>
      <c r="X432" s="288"/>
      <c r="Y432" s="288"/>
      <c r="Z432" s="288"/>
      <c r="AA432" s="296"/>
      <c r="AT432" s="297" t="s">
        <v>155</v>
      </c>
      <c r="AU432" s="297" t="s">
        <v>86</v>
      </c>
      <c r="AV432" s="294" t="s">
        <v>86</v>
      </c>
      <c r="AW432" s="294" t="s">
        <v>32</v>
      </c>
      <c r="AX432" s="294" t="s">
        <v>77</v>
      </c>
      <c r="AY432" s="297" t="s">
        <v>147</v>
      </c>
    </row>
    <row r="433" spans="2:51" s="305" customFormat="1" ht="22.5" customHeight="1" x14ac:dyDescent="0.3">
      <c r="B433" s="298"/>
      <c r="C433" s="299"/>
      <c r="D433" s="299"/>
      <c r="E433" s="300" t="s">
        <v>3</v>
      </c>
      <c r="F433" s="301" t="s">
        <v>157</v>
      </c>
      <c r="G433" s="302"/>
      <c r="H433" s="302"/>
      <c r="I433" s="302"/>
      <c r="J433" s="299"/>
      <c r="K433" s="303">
        <v>50</v>
      </c>
      <c r="L433" s="299"/>
      <c r="M433" s="299"/>
      <c r="N433" s="299"/>
      <c r="O433" s="299"/>
      <c r="P433" s="299"/>
      <c r="Q433" s="299"/>
      <c r="R433" s="304"/>
      <c r="T433" s="343"/>
      <c r="U433" s="344"/>
      <c r="V433" s="344"/>
      <c r="W433" s="344"/>
      <c r="X433" s="344"/>
      <c r="Y433" s="344"/>
      <c r="Z433" s="344"/>
      <c r="AA433" s="345"/>
      <c r="AT433" s="308" t="s">
        <v>155</v>
      </c>
      <c r="AU433" s="308" t="s">
        <v>86</v>
      </c>
      <c r="AV433" s="305" t="s">
        <v>152</v>
      </c>
      <c r="AW433" s="305" t="s">
        <v>32</v>
      </c>
      <c r="AX433" s="305" t="s">
        <v>33</v>
      </c>
      <c r="AY433" s="308" t="s">
        <v>147</v>
      </c>
    </row>
    <row r="434" spans="2:51" s="162" customFormat="1" ht="6.95" customHeight="1" x14ac:dyDescent="0.3">
      <c r="B434" s="199"/>
      <c r="C434" s="200"/>
      <c r="D434" s="200"/>
      <c r="E434" s="200"/>
      <c r="F434" s="200"/>
      <c r="G434" s="200"/>
      <c r="H434" s="200"/>
      <c r="I434" s="200"/>
      <c r="J434" s="200"/>
      <c r="K434" s="200"/>
      <c r="L434" s="200"/>
      <c r="M434" s="200"/>
      <c r="N434" s="200"/>
      <c r="O434" s="200"/>
      <c r="P434" s="200"/>
      <c r="Q434" s="200"/>
      <c r="R434" s="201"/>
    </row>
  </sheetData>
  <sheetProtection algorithmName="SHA-512" hashValue="ZKZt/dz8EsF1cEwH8NKzW1yKpNuMxG3FTiKHUFsbeZxUpU03TO1z8qZORN+yEsgpHWQBBsWX/WCg+sEGm+DOXw==" saltValue="vnNHlLsyV4xX4VJCR3d/JQ==" spinCount="100000" sheet="1" objects="1" scenarios="1" selectLockedCells="1"/>
  <mergeCells count="564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4:Q104"/>
    <mergeCell ref="L106:Q106"/>
    <mergeCell ref="C112:Q112"/>
    <mergeCell ref="F114:P114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F130:I130"/>
    <mergeCell ref="F131:I131"/>
    <mergeCell ref="L131:M131"/>
    <mergeCell ref="N131:Q131"/>
    <mergeCell ref="F132:I132"/>
    <mergeCell ref="F133:I133"/>
    <mergeCell ref="F134:I134"/>
    <mergeCell ref="F136:I136"/>
    <mergeCell ref="L136:M136"/>
    <mergeCell ref="N136:Q136"/>
    <mergeCell ref="F137:I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F160:I160"/>
    <mergeCell ref="F161:I161"/>
    <mergeCell ref="F162:I162"/>
    <mergeCell ref="L162:M162"/>
    <mergeCell ref="N162:Q162"/>
    <mergeCell ref="F163:I163"/>
    <mergeCell ref="F164:I164"/>
    <mergeCell ref="F165:I165"/>
    <mergeCell ref="F166:I166"/>
    <mergeCell ref="L166:M166"/>
    <mergeCell ref="N166:Q166"/>
    <mergeCell ref="F167:I167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F182:I182"/>
    <mergeCell ref="L182:M182"/>
    <mergeCell ref="N182:Q182"/>
    <mergeCell ref="F183:I183"/>
    <mergeCell ref="F184:I184"/>
    <mergeCell ref="F185:I185"/>
    <mergeCell ref="F186:I186"/>
    <mergeCell ref="L186:M186"/>
    <mergeCell ref="N186:Q186"/>
    <mergeCell ref="F187:I187"/>
    <mergeCell ref="F188:I188"/>
    <mergeCell ref="F189:I189"/>
    <mergeCell ref="F190:I190"/>
    <mergeCell ref="F191:I191"/>
    <mergeCell ref="L191:M191"/>
    <mergeCell ref="N191:Q191"/>
    <mergeCell ref="F192:I192"/>
    <mergeCell ref="L192:M192"/>
    <mergeCell ref="N192:Q192"/>
    <mergeCell ref="F193:I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200:I200"/>
    <mergeCell ref="F201:I201"/>
    <mergeCell ref="F202:I202"/>
    <mergeCell ref="F203:I203"/>
    <mergeCell ref="F204:I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F214:I214"/>
    <mergeCell ref="L214:M214"/>
    <mergeCell ref="N214:Q214"/>
    <mergeCell ref="F215:I215"/>
    <mergeCell ref="F216:I216"/>
    <mergeCell ref="F217:I217"/>
    <mergeCell ref="F218:I218"/>
    <mergeCell ref="L218:M218"/>
    <mergeCell ref="N218:Q218"/>
    <mergeCell ref="F219:I219"/>
    <mergeCell ref="F220:I220"/>
    <mergeCell ref="F221:I221"/>
    <mergeCell ref="F222:I222"/>
    <mergeCell ref="L222:M222"/>
    <mergeCell ref="N222:Q222"/>
    <mergeCell ref="F223:I223"/>
    <mergeCell ref="F224:I224"/>
    <mergeCell ref="F225:I225"/>
    <mergeCell ref="F226:I226"/>
    <mergeCell ref="F227:I227"/>
    <mergeCell ref="L227:M227"/>
    <mergeCell ref="N227:Q227"/>
    <mergeCell ref="F229:I229"/>
    <mergeCell ref="L229:M229"/>
    <mergeCell ref="N229:Q229"/>
    <mergeCell ref="F230:I230"/>
    <mergeCell ref="F231:I231"/>
    <mergeCell ref="F232:I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L246:M246"/>
    <mergeCell ref="N246:Q246"/>
    <mergeCell ref="F247:I247"/>
    <mergeCell ref="F248:I248"/>
    <mergeCell ref="F249:I249"/>
    <mergeCell ref="F250:I250"/>
    <mergeCell ref="L250:M250"/>
    <mergeCell ref="N250:Q250"/>
    <mergeCell ref="F251:I251"/>
    <mergeCell ref="F252:I252"/>
    <mergeCell ref="F253:I253"/>
    <mergeCell ref="F254:I254"/>
    <mergeCell ref="L254:M254"/>
    <mergeCell ref="N254:Q254"/>
    <mergeCell ref="F255:I255"/>
    <mergeCell ref="F256:I256"/>
    <mergeCell ref="F257:I257"/>
    <mergeCell ref="F258:I258"/>
    <mergeCell ref="L258:M258"/>
    <mergeCell ref="N258:Q258"/>
    <mergeCell ref="F259:I259"/>
    <mergeCell ref="F260:I260"/>
    <mergeCell ref="F261:I261"/>
    <mergeCell ref="F262:I262"/>
    <mergeCell ref="L262:M262"/>
    <mergeCell ref="N262:Q262"/>
    <mergeCell ref="F263:I263"/>
    <mergeCell ref="L263:M263"/>
    <mergeCell ref="N263:Q263"/>
    <mergeCell ref="F264:I264"/>
    <mergeCell ref="F265:I265"/>
    <mergeCell ref="F266:I266"/>
    <mergeCell ref="F267:I267"/>
    <mergeCell ref="L267:M267"/>
    <mergeCell ref="N267:Q267"/>
    <mergeCell ref="F268:I268"/>
    <mergeCell ref="F269:I269"/>
    <mergeCell ref="F270:I270"/>
    <mergeCell ref="F271:I271"/>
    <mergeCell ref="L271:M271"/>
    <mergeCell ref="N271:Q271"/>
    <mergeCell ref="F272:I272"/>
    <mergeCell ref="F273:I273"/>
    <mergeCell ref="F274:I274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L280:M280"/>
    <mergeCell ref="N280:Q280"/>
    <mergeCell ref="F281:I281"/>
    <mergeCell ref="F282:I282"/>
    <mergeCell ref="F283:I283"/>
    <mergeCell ref="F284:I284"/>
    <mergeCell ref="L284:M284"/>
    <mergeCell ref="N284:Q284"/>
    <mergeCell ref="F285:I285"/>
    <mergeCell ref="F286:I286"/>
    <mergeCell ref="F287:I287"/>
    <mergeCell ref="F288:I288"/>
    <mergeCell ref="L288:M288"/>
    <mergeCell ref="N288:Q288"/>
    <mergeCell ref="F289:I289"/>
    <mergeCell ref="F290:I290"/>
    <mergeCell ref="F291:I291"/>
    <mergeCell ref="F292:I292"/>
    <mergeCell ref="L292:M292"/>
    <mergeCell ref="N292:Q292"/>
    <mergeCell ref="F293:I293"/>
    <mergeCell ref="F294:I294"/>
    <mergeCell ref="F295:I295"/>
    <mergeCell ref="F296:I296"/>
    <mergeCell ref="F297:I297"/>
    <mergeCell ref="F298:I298"/>
    <mergeCell ref="F299:I299"/>
    <mergeCell ref="F300:I300"/>
    <mergeCell ref="L300:M300"/>
    <mergeCell ref="N300:Q300"/>
    <mergeCell ref="F301:I301"/>
    <mergeCell ref="F302:I302"/>
    <mergeCell ref="F303:I303"/>
    <mergeCell ref="F304:I304"/>
    <mergeCell ref="L304:M304"/>
    <mergeCell ref="N304:Q304"/>
    <mergeCell ref="F305:I305"/>
    <mergeCell ref="F306:I306"/>
    <mergeCell ref="F307:I307"/>
    <mergeCell ref="F308:I308"/>
    <mergeCell ref="L308:M308"/>
    <mergeCell ref="N308:Q308"/>
    <mergeCell ref="F309:I309"/>
    <mergeCell ref="F310:I310"/>
    <mergeCell ref="F311:I311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2:I322"/>
    <mergeCell ref="L322:M322"/>
    <mergeCell ref="N322:Q322"/>
    <mergeCell ref="F325:I325"/>
    <mergeCell ref="L325:M325"/>
    <mergeCell ref="N325:Q325"/>
    <mergeCell ref="F326:I326"/>
    <mergeCell ref="F327:I327"/>
    <mergeCell ref="F328:I328"/>
    <mergeCell ref="F330:I330"/>
    <mergeCell ref="L330:M330"/>
    <mergeCell ref="N330:Q330"/>
    <mergeCell ref="F331:I331"/>
    <mergeCell ref="F332:I332"/>
    <mergeCell ref="F333:I333"/>
    <mergeCell ref="F334:I334"/>
    <mergeCell ref="L334:M334"/>
    <mergeCell ref="N334:Q334"/>
    <mergeCell ref="F335:I335"/>
    <mergeCell ref="F336:I336"/>
    <mergeCell ref="F337:I337"/>
    <mergeCell ref="F338:I338"/>
    <mergeCell ref="L338:M338"/>
    <mergeCell ref="N338:Q338"/>
    <mergeCell ref="F339:I339"/>
    <mergeCell ref="F340:I340"/>
    <mergeCell ref="F341:I341"/>
    <mergeCell ref="F342:I342"/>
    <mergeCell ref="L342:M342"/>
    <mergeCell ref="N342:Q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L350:M350"/>
    <mergeCell ref="N350:Q350"/>
    <mergeCell ref="F351:I351"/>
    <mergeCell ref="F352:I352"/>
    <mergeCell ref="F353:I353"/>
    <mergeCell ref="F354:I354"/>
    <mergeCell ref="L354:M354"/>
    <mergeCell ref="N354:Q354"/>
    <mergeCell ref="F355:I355"/>
    <mergeCell ref="F356:I356"/>
    <mergeCell ref="F357:I357"/>
    <mergeCell ref="F358:I358"/>
    <mergeCell ref="L358:M358"/>
    <mergeCell ref="N358:Q358"/>
    <mergeCell ref="F359:I359"/>
    <mergeCell ref="L359:M359"/>
    <mergeCell ref="N359:Q359"/>
    <mergeCell ref="F361:I361"/>
    <mergeCell ref="L361:M361"/>
    <mergeCell ref="N361:Q361"/>
    <mergeCell ref="F362:I362"/>
    <mergeCell ref="F363:I363"/>
    <mergeCell ref="F364:I364"/>
    <mergeCell ref="F365:I365"/>
    <mergeCell ref="L365:M365"/>
    <mergeCell ref="N365:Q365"/>
    <mergeCell ref="F366:I366"/>
    <mergeCell ref="L366:M366"/>
    <mergeCell ref="N366:Q366"/>
    <mergeCell ref="F367:I367"/>
    <mergeCell ref="F368:I368"/>
    <mergeCell ref="F369:I369"/>
    <mergeCell ref="F370:I370"/>
    <mergeCell ref="L370:M370"/>
    <mergeCell ref="N370:Q370"/>
    <mergeCell ref="F371:I371"/>
    <mergeCell ref="F372:I372"/>
    <mergeCell ref="F373:I373"/>
    <mergeCell ref="F374:I374"/>
    <mergeCell ref="L374:M374"/>
    <mergeCell ref="N374:Q374"/>
    <mergeCell ref="F375:I375"/>
    <mergeCell ref="F376:I376"/>
    <mergeCell ref="F377:I377"/>
    <mergeCell ref="F378:I378"/>
    <mergeCell ref="L378:M378"/>
    <mergeCell ref="N378:Q378"/>
    <mergeCell ref="F379:I379"/>
    <mergeCell ref="F380:I380"/>
    <mergeCell ref="F381:I381"/>
    <mergeCell ref="F382:I382"/>
    <mergeCell ref="L382:M382"/>
    <mergeCell ref="N382:Q382"/>
    <mergeCell ref="F383:I383"/>
    <mergeCell ref="F384:I384"/>
    <mergeCell ref="F385:I385"/>
    <mergeCell ref="F386:I386"/>
    <mergeCell ref="L386:M386"/>
    <mergeCell ref="N386:Q386"/>
    <mergeCell ref="F387:I387"/>
    <mergeCell ref="L387:M387"/>
    <mergeCell ref="N387:Q387"/>
    <mergeCell ref="F388:I388"/>
    <mergeCell ref="L388:M388"/>
    <mergeCell ref="N388:Q388"/>
    <mergeCell ref="F389:I389"/>
    <mergeCell ref="L389:M389"/>
    <mergeCell ref="N389:Q389"/>
    <mergeCell ref="F391:I391"/>
    <mergeCell ref="L391:M391"/>
    <mergeCell ref="N391:Q391"/>
    <mergeCell ref="F392:I392"/>
    <mergeCell ref="F393:I393"/>
    <mergeCell ref="F394:I394"/>
    <mergeCell ref="F396:I396"/>
    <mergeCell ref="L396:M396"/>
    <mergeCell ref="N396:Q396"/>
    <mergeCell ref="F397:I397"/>
    <mergeCell ref="F398:I398"/>
    <mergeCell ref="F399:I399"/>
    <mergeCell ref="F400:I400"/>
    <mergeCell ref="L400:M400"/>
    <mergeCell ref="N400:Q400"/>
    <mergeCell ref="F401:I401"/>
    <mergeCell ref="L401:M401"/>
    <mergeCell ref="N401:Q401"/>
    <mergeCell ref="F402:I402"/>
    <mergeCell ref="L402:M402"/>
    <mergeCell ref="N402:Q402"/>
    <mergeCell ref="F403:I403"/>
    <mergeCell ref="F404:I404"/>
    <mergeCell ref="F405:I405"/>
    <mergeCell ref="F406:I406"/>
    <mergeCell ref="L406:M406"/>
    <mergeCell ref="N406:Q406"/>
    <mergeCell ref="F407:I407"/>
    <mergeCell ref="L407:M407"/>
    <mergeCell ref="N407:Q407"/>
    <mergeCell ref="F408:I408"/>
    <mergeCell ref="F409:I409"/>
    <mergeCell ref="F410:I410"/>
    <mergeCell ref="F411:I411"/>
    <mergeCell ref="L411:M411"/>
    <mergeCell ref="N411:Q411"/>
    <mergeCell ref="F412:I412"/>
    <mergeCell ref="L412:M412"/>
    <mergeCell ref="N412:Q412"/>
    <mergeCell ref="F413:I413"/>
    <mergeCell ref="F414:I414"/>
    <mergeCell ref="F415:I415"/>
    <mergeCell ref="F416:I416"/>
    <mergeCell ref="L416:M416"/>
    <mergeCell ref="N416:Q416"/>
    <mergeCell ref="F417:I417"/>
    <mergeCell ref="L417:M417"/>
    <mergeCell ref="N417:Q417"/>
    <mergeCell ref="F418:I418"/>
    <mergeCell ref="L418:M418"/>
    <mergeCell ref="N418:Q418"/>
    <mergeCell ref="F429:I429"/>
    <mergeCell ref="F430:I430"/>
    <mergeCell ref="L430:M430"/>
    <mergeCell ref="N430:Q430"/>
    <mergeCell ref="F419:I419"/>
    <mergeCell ref="F420:I420"/>
    <mergeCell ref="L420:M420"/>
    <mergeCell ref="N420:Q420"/>
    <mergeCell ref="F421:I421"/>
    <mergeCell ref="F422:I422"/>
    <mergeCell ref="F423:I423"/>
    <mergeCell ref="F424:I424"/>
    <mergeCell ref="L424:M424"/>
    <mergeCell ref="N424:Q424"/>
    <mergeCell ref="H1:K1"/>
    <mergeCell ref="S2:AC2"/>
    <mergeCell ref="F431:I431"/>
    <mergeCell ref="F432:I432"/>
    <mergeCell ref="F433:I433"/>
    <mergeCell ref="N124:Q124"/>
    <mergeCell ref="N125:Q125"/>
    <mergeCell ref="N126:Q126"/>
    <mergeCell ref="N135:Q135"/>
    <mergeCell ref="N228:Q228"/>
    <mergeCell ref="N312:Q312"/>
    <mergeCell ref="N321:Q321"/>
    <mergeCell ref="N323:Q323"/>
    <mergeCell ref="N324:Q324"/>
    <mergeCell ref="N329:Q329"/>
    <mergeCell ref="N360:Q360"/>
    <mergeCell ref="N390:Q390"/>
    <mergeCell ref="N395:Q395"/>
    <mergeCell ref="N425:Q425"/>
    <mergeCell ref="F426:I426"/>
    <mergeCell ref="L426:M426"/>
    <mergeCell ref="N426:Q426"/>
    <mergeCell ref="F427:I427"/>
    <mergeCell ref="F428:I428"/>
  </mergeCells>
  <hyperlinks>
    <hyperlink ref="F1:G1" location="C2" tooltip="Krycí list rozpočtu" display="1) Krycí list rozpočtu"/>
    <hyperlink ref="H1:K1" location="C87" tooltip="Rekapitulace rozpočtu" display="2) Rekapitulace rozpočtu"/>
    <hyperlink ref="L1" location="C123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8" activePane="bottomLeft" state="frozen"/>
      <selection pane="bottomLeft" activeCell="L119" sqref="L119:M119"/>
    </sheetView>
  </sheetViews>
  <sheetFormatPr defaultRowHeight="13.5" x14ac:dyDescent="0.3"/>
  <cols>
    <col min="1" max="1" width="8.33203125" style="147" customWidth="1"/>
    <col min="2" max="2" width="1.6640625" style="147" customWidth="1"/>
    <col min="3" max="3" width="4.1640625" style="147" customWidth="1"/>
    <col min="4" max="4" width="4.33203125" style="147" customWidth="1"/>
    <col min="5" max="5" width="17.1640625" style="147" customWidth="1"/>
    <col min="6" max="7" width="11.1640625" style="147" customWidth="1"/>
    <col min="8" max="8" width="12.5" style="147" customWidth="1"/>
    <col min="9" max="9" width="7" style="147" customWidth="1"/>
    <col min="10" max="10" width="5.1640625" style="147" customWidth="1"/>
    <col min="11" max="11" width="11.5" style="147" customWidth="1"/>
    <col min="12" max="12" width="12" style="147" customWidth="1"/>
    <col min="13" max="14" width="6" style="147" customWidth="1"/>
    <col min="15" max="15" width="2" style="147" customWidth="1"/>
    <col min="16" max="16" width="12.5" style="147" customWidth="1"/>
    <col min="17" max="17" width="4.1640625" style="147" customWidth="1"/>
    <col min="18" max="18" width="1.6640625" style="147" customWidth="1"/>
    <col min="19" max="19" width="8.1640625" style="147" customWidth="1"/>
    <col min="20" max="20" width="29.6640625" style="147" customWidth="1"/>
    <col min="21" max="21" width="16.33203125" style="147" customWidth="1"/>
    <col min="22" max="22" width="12.33203125" style="147" customWidth="1"/>
    <col min="23" max="23" width="16.33203125" style="147" customWidth="1"/>
    <col min="24" max="24" width="12.1640625" style="147" customWidth="1"/>
    <col min="25" max="25" width="15" style="147" customWidth="1"/>
    <col min="26" max="26" width="11" style="147" customWidth="1"/>
    <col min="27" max="27" width="15" style="147" customWidth="1"/>
    <col min="28" max="28" width="16.33203125" style="147" customWidth="1"/>
    <col min="29" max="29" width="11" style="147" customWidth="1"/>
    <col min="30" max="30" width="15" style="147" customWidth="1"/>
    <col min="31" max="31" width="16.33203125" style="147" customWidth="1"/>
    <col min="32" max="43" width="9.33203125" style="147"/>
    <col min="44" max="65" width="9.33203125" style="147" hidden="1"/>
    <col min="66" max="16384" width="9.33203125" style="147"/>
  </cols>
  <sheetData>
    <row r="1" spans="1:66" ht="21.75" customHeight="1" x14ac:dyDescent="0.3">
      <c r="A1" s="106"/>
      <c r="B1" s="104"/>
      <c r="C1" s="104"/>
      <c r="D1" s="105" t="s">
        <v>1</v>
      </c>
      <c r="E1" s="104"/>
      <c r="F1" s="102" t="s">
        <v>1994</v>
      </c>
      <c r="G1" s="102"/>
      <c r="H1" s="146" t="s">
        <v>1995</v>
      </c>
      <c r="I1" s="146"/>
      <c r="J1" s="146"/>
      <c r="K1" s="146"/>
      <c r="L1" s="102" t="s">
        <v>1996</v>
      </c>
      <c r="M1" s="104"/>
      <c r="N1" s="104"/>
      <c r="O1" s="105" t="s">
        <v>100</v>
      </c>
      <c r="P1" s="104"/>
      <c r="Q1" s="104"/>
      <c r="R1" s="104"/>
      <c r="S1" s="102" t="s">
        <v>1997</v>
      </c>
      <c r="T1" s="102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</row>
    <row r="2" spans="1:66" ht="36.950000000000003" customHeight="1" x14ac:dyDescent="0.3">
      <c r="C2" s="148" t="s">
        <v>5</v>
      </c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T2" s="150" t="s">
        <v>95</v>
      </c>
    </row>
    <row r="3" spans="1:66" ht="6.95" customHeight="1" x14ac:dyDescent="0.3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  <c r="AT3" s="150" t="s">
        <v>86</v>
      </c>
    </row>
    <row r="4" spans="1:66" ht="36.950000000000003" customHeight="1" x14ac:dyDescent="0.3">
      <c r="B4" s="154"/>
      <c r="C4" s="155" t="s">
        <v>101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7"/>
      <c r="T4" s="158" t="s">
        <v>11</v>
      </c>
      <c r="AT4" s="150" t="s">
        <v>4</v>
      </c>
    </row>
    <row r="5" spans="1:66" ht="6.95" customHeight="1" x14ac:dyDescent="0.3">
      <c r="B5" s="154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7"/>
    </row>
    <row r="6" spans="1:66" ht="25.35" customHeight="1" x14ac:dyDescent="0.3">
      <c r="B6" s="154"/>
      <c r="C6" s="159"/>
      <c r="D6" s="160" t="s">
        <v>16</v>
      </c>
      <c r="E6" s="159"/>
      <c r="F6" s="161" t="str">
        <f>'Rekapitulace stavby'!K6</f>
        <v>Revitalizace areálu KOC V Podhájí- Zateplení objektu, Krajská Zdravotní a.s.-Masarykova nemocnice v Ústí n.L., o.z.</v>
      </c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9"/>
      <c r="R6" s="157"/>
    </row>
    <row r="7" spans="1:66" s="162" customFormat="1" ht="32.85" customHeight="1" x14ac:dyDescent="0.3">
      <c r="B7" s="163"/>
      <c r="C7" s="164"/>
      <c r="D7" s="165" t="s">
        <v>102</v>
      </c>
      <c r="E7" s="164"/>
      <c r="F7" s="166" t="s">
        <v>1972</v>
      </c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4"/>
      <c r="R7" s="168"/>
    </row>
    <row r="8" spans="1:66" s="162" customFormat="1" ht="14.45" customHeight="1" x14ac:dyDescent="0.3">
      <c r="B8" s="163"/>
      <c r="C8" s="164"/>
      <c r="D8" s="160" t="s">
        <v>18</v>
      </c>
      <c r="E8" s="164"/>
      <c r="F8" s="169" t="s">
        <v>3</v>
      </c>
      <c r="G8" s="164"/>
      <c r="H8" s="164"/>
      <c r="I8" s="164"/>
      <c r="J8" s="164"/>
      <c r="K8" s="164"/>
      <c r="L8" s="164"/>
      <c r="M8" s="160" t="s">
        <v>19</v>
      </c>
      <c r="N8" s="164"/>
      <c r="O8" s="169" t="s">
        <v>3</v>
      </c>
      <c r="P8" s="164"/>
      <c r="Q8" s="164"/>
      <c r="R8" s="168"/>
    </row>
    <row r="9" spans="1:66" s="162" customFormat="1" ht="14.45" customHeight="1" x14ac:dyDescent="0.3">
      <c r="B9" s="163"/>
      <c r="C9" s="164"/>
      <c r="D9" s="160" t="s">
        <v>20</v>
      </c>
      <c r="E9" s="164"/>
      <c r="F9" s="169" t="s">
        <v>21</v>
      </c>
      <c r="G9" s="164"/>
      <c r="H9" s="164"/>
      <c r="I9" s="164"/>
      <c r="J9" s="164"/>
      <c r="K9" s="164"/>
      <c r="L9" s="164"/>
      <c r="M9" s="160" t="s">
        <v>22</v>
      </c>
      <c r="N9" s="164"/>
      <c r="O9" s="170" t="str">
        <f>'Rekapitulace stavby'!AN8</f>
        <v>12.02.2016</v>
      </c>
      <c r="P9" s="167"/>
      <c r="Q9" s="164"/>
      <c r="R9" s="168"/>
    </row>
    <row r="10" spans="1:66" s="162" customFormat="1" ht="10.9" customHeight="1" x14ac:dyDescent="0.3">
      <c r="B10" s="163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8"/>
    </row>
    <row r="11" spans="1:66" s="162" customFormat="1" ht="14.45" customHeight="1" x14ac:dyDescent="0.3">
      <c r="B11" s="163"/>
      <c r="C11" s="164"/>
      <c r="D11" s="160" t="s">
        <v>24</v>
      </c>
      <c r="E11" s="164"/>
      <c r="F11" s="164"/>
      <c r="G11" s="164"/>
      <c r="H11" s="164"/>
      <c r="I11" s="164"/>
      <c r="J11" s="164"/>
      <c r="K11" s="164"/>
      <c r="L11" s="164"/>
      <c r="M11" s="160" t="s">
        <v>25</v>
      </c>
      <c r="N11" s="164"/>
      <c r="O11" s="171" t="s">
        <v>3</v>
      </c>
      <c r="P11" s="167"/>
      <c r="Q11" s="164"/>
      <c r="R11" s="168"/>
    </row>
    <row r="12" spans="1:66" s="162" customFormat="1" ht="18" customHeight="1" x14ac:dyDescent="0.3">
      <c r="B12" s="163"/>
      <c r="C12" s="164"/>
      <c r="D12" s="164"/>
      <c r="E12" s="169" t="s">
        <v>26</v>
      </c>
      <c r="F12" s="164"/>
      <c r="G12" s="164"/>
      <c r="H12" s="164"/>
      <c r="I12" s="164"/>
      <c r="J12" s="164"/>
      <c r="K12" s="164"/>
      <c r="L12" s="164"/>
      <c r="M12" s="160" t="s">
        <v>27</v>
      </c>
      <c r="N12" s="164"/>
      <c r="O12" s="171" t="s">
        <v>3</v>
      </c>
      <c r="P12" s="167"/>
      <c r="Q12" s="164"/>
      <c r="R12" s="168"/>
    </row>
    <row r="13" spans="1:66" s="162" customFormat="1" ht="6.95" customHeight="1" x14ac:dyDescent="0.3">
      <c r="B13" s="163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8"/>
    </row>
    <row r="14" spans="1:66" s="162" customFormat="1" ht="14.45" customHeight="1" x14ac:dyDescent="0.3">
      <c r="B14" s="163"/>
      <c r="C14" s="164"/>
      <c r="D14" s="160" t="s">
        <v>28</v>
      </c>
      <c r="E14" s="164"/>
      <c r="F14" s="164"/>
      <c r="G14" s="164"/>
      <c r="H14" s="164"/>
      <c r="I14" s="164"/>
      <c r="J14" s="164"/>
      <c r="K14" s="164"/>
      <c r="L14" s="164"/>
      <c r="M14" s="160" t="s">
        <v>25</v>
      </c>
      <c r="N14" s="164"/>
      <c r="O14" s="171" t="str">
        <f>IF('Rekapitulace stavby'!AN13="","",'Rekapitulace stavby'!AN13)</f>
        <v/>
      </c>
      <c r="P14" s="167"/>
      <c r="Q14" s="164"/>
      <c r="R14" s="168"/>
    </row>
    <row r="15" spans="1:66" s="162" customFormat="1" ht="18" customHeight="1" x14ac:dyDescent="0.3">
      <c r="B15" s="163"/>
      <c r="C15" s="164"/>
      <c r="D15" s="164"/>
      <c r="E15" s="169" t="str">
        <f>IF('Rekapitulace stavby'!E14="","",'Rekapitulace stavby'!E14)</f>
        <v xml:space="preserve"> </v>
      </c>
      <c r="F15" s="164"/>
      <c r="G15" s="164"/>
      <c r="H15" s="164"/>
      <c r="I15" s="164"/>
      <c r="J15" s="164"/>
      <c r="K15" s="164"/>
      <c r="L15" s="164"/>
      <c r="M15" s="160" t="s">
        <v>27</v>
      </c>
      <c r="N15" s="164"/>
      <c r="O15" s="171" t="str">
        <f>IF('Rekapitulace stavby'!AN14="","",'Rekapitulace stavby'!AN14)</f>
        <v/>
      </c>
      <c r="P15" s="167"/>
      <c r="Q15" s="164"/>
      <c r="R15" s="168"/>
    </row>
    <row r="16" spans="1:66" s="162" customFormat="1" ht="6.95" customHeight="1" x14ac:dyDescent="0.3">
      <c r="B16" s="163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8"/>
    </row>
    <row r="17" spans="2:18" s="162" customFormat="1" ht="14.45" customHeight="1" x14ac:dyDescent="0.3">
      <c r="B17" s="163"/>
      <c r="C17" s="164"/>
      <c r="D17" s="160" t="s">
        <v>30</v>
      </c>
      <c r="E17" s="164"/>
      <c r="F17" s="164"/>
      <c r="G17" s="164"/>
      <c r="H17" s="164"/>
      <c r="I17" s="164"/>
      <c r="J17" s="164"/>
      <c r="K17" s="164"/>
      <c r="L17" s="164"/>
      <c r="M17" s="160" t="s">
        <v>25</v>
      </c>
      <c r="N17" s="164"/>
      <c r="O17" s="171" t="s">
        <v>3</v>
      </c>
      <c r="P17" s="167"/>
      <c r="Q17" s="164"/>
      <c r="R17" s="168"/>
    </row>
    <row r="18" spans="2:18" s="162" customFormat="1" ht="18" customHeight="1" x14ac:dyDescent="0.3">
      <c r="B18" s="163"/>
      <c r="C18" s="164"/>
      <c r="D18" s="164"/>
      <c r="E18" s="169" t="s">
        <v>31</v>
      </c>
      <c r="F18" s="164"/>
      <c r="G18" s="164"/>
      <c r="H18" s="164"/>
      <c r="I18" s="164"/>
      <c r="J18" s="164"/>
      <c r="K18" s="164"/>
      <c r="L18" s="164"/>
      <c r="M18" s="160" t="s">
        <v>27</v>
      </c>
      <c r="N18" s="164"/>
      <c r="O18" s="171" t="s">
        <v>3</v>
      </c>
      <c r="P18" s="167"/>
      <c r="Q18" s="164"/>
      <c r="R18" s="168"/>
    </row>
    <row r="19" spans="2:18" s="162" customFormat="1" ht="6.95" customHeight="1" x14ac:dyDescent="0.3">
      <c r="B19" s="163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8"/>
    </row>
    <row r="20" spans="2:18" s="162" customFormat="1" ht="14.45" customHeight="1" x14ac:dyDescent="0.3">
      <c r="B20" s="163"/>
      <c r="C20" s="164"/>
      <c r="D20" s="160" t="s">
        <v>34</v>
      </c>
      <c r="E20" s="164"/>
      <c r="F20" s="164"/>
      <c r="G20" s="164"/>
      <c r="H20" s="164"/>
      <c r="I20" s="164"/>
      <c r="J20" s="164"/>
      <c r="K20" s="164"/>
      <c r="L20" s="164"/>
      <c r="M20" s="160" t="s">
        <v>25</v>
      </c>
      <c r="N20" s="164"/>
      <c r="O20" s="171" t="s">
        <v>35</v>
      </c>
      <c r="P20" s="167"/>
      <c r="Q20" s="164"/>
      <c r="R20" s="168"/>
    </row>
    <row r="21" spans="2:18" s="162" customFormat="1" ht="18" customHeight="1" x14ac:dyDescent="0.3">
      <c r="B21" s="163"/>
      <c r="C21" s="164"/>
      <c r="D21" s="164"/>
      <c r="E21" s="169" t="s">
        <v>36</v>
      </c>
      <c r="F21" s="164"/>
      <c r="G21" s="164"/>
      <c r="H21" s="164"/>
      <c r="I21" s="164"/>
      <c r="J21" s="164"/>
      <c r="K21" s="164"/>
      <c r="L21" s="164"/>
      <c r="M21" s="160" t="s">
        <v>27</v>
      </c>
      <c r="N21" s="164"/>
      <c r="O21" s="171" t="s">
        <v>3</v>
      </c>
      <c r="P21" s="167"/>
      <c r="Q21" s="164"/>
      <c r="R21" s="168"/>
    </row>
    <row r="22" spans="2:18" s="162" customFormat="1" ht="6.95" customHeight="1" x14ac:dyDescent="0.3">
      <c r="B22" s="163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8"/>
    </row>
    <row r="23" spans="2:18" s="162" customFormat="1" ht="14.45" customHeight="1" x14ac:dyDescent="0.3">
      <c r="B23" s="163"/>
      <c r="C23" s="164"/>
      <c r="D23" s="160" t="s">
        <v>37</v>
      </c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8"/>
    </row>
    <row r="24" spans="2:18" s="162" customFormat="1" ht="22.5" customHeight="1" x14ac:dyDescent="0.3">
      <c r="B24" s="163"/>
      <c r="C24" s="164"/>
      <c r="D24" s="164"/>
      <c r="E24" s="172" t="s">
        <v>3</v>
      </c>
      <c r="F24" s="167"/>
      <c r="G24" s="167"/>
      <c r="H24" s="167"/>
      <c r="I24" s="167"/>
      <c r="J24" s="167"/>
      <c r="K24" s="167"/>
      <c r="L24" s="167"/>
      <c r="M24" s="164"/>
      <c r="N24" s="164"/>
      <c r="O24" s="164"/>
      <c r="P24" s="164"/>
      <c r="Q24" s="164"/>
      <c r="R24" s="168"/>
    </row>
    <row r="25" spans="2:18" s="162" customFormat="1" ht="6.95" customHeight="1" x14ac:dyDescent="0.3">
      <c r="B25" s="163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8"/>
    </row>
    <row r="26" spans="2:18" s="162" customFormat="1" ht="6.95" customHeight="1" x14ac:dyDescent="0.3">
      <c r="B26" s="163"/>
      <c r="C26" s="164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64"/>
      <c r="R26" s="168"/>
    </row>
    <row r="27" spans="2:18" s="162" customFormat="1" ht="14.45" customHeight="1" x14ac:dyDescent="0.3">
      <c r="B27" s="163"/>
      <c r="C27" s="164"/>
      <c r="D27" s="174" t="s">
        <v>106</v>
      </c>
      <c r="E27" s="164"/>
      <c r="F27" s="164"/>
      <c r="G27" s="164"/>
      <c r="H27" s="164"/>
      <c r="I27" s="164"/>
      <c r="J27" s="164"/>
      <c r="K27" s="164"/>
      <c r="L27" s="164"/>
      <c r="M27" s="175">
        <f>N88</f>
        <v>0</v>
      </c>
      <c r="N27" s="167"/>
      <c r="O27" s="167"/>
      <c r="P27" s="167"/>
      <c r="Q27" s="164"/>
      <c r="R27" s="168"/>
    </row>
    <row r="28" spans="2:18" s="162" customFormat="1" ht="14.45" customHeight="1" x14ac:dyDescent="0.3">
      <c r="B28" s="163"/>
      <c r="C28" s="164"/>
      <c r="D28" s="176" t="s">
        <v>107</v>
      </c>
      <c r="E28" s="164"/>
      <c r="F28" s="164"/>
      <c r="G28" s="164"/>
      <c r="H28" s="164"/>
      <c r="I28" s="164"/>
      <c r="J28" s="164"/>
      <c r="K28" s="164"/>
      <c r="L28" s="164"/>
      <c r="M28" s="175">
        <f>N94</f>
        <v>0</v>
      </c>
      <c r="N28" s="167"/>
      <c r="O28" s="167"/>
      <c r="P28" s="167"/>
      <c r="Q28" s="164"/>
      <c r="R28" s="168"/>
    </row>
    <row r="29" spans="2:18" s="162" customFormat="1" ht="6.95" customHeight="1" x14ac:dyDescent="0.3">
      <c r="B29" s="163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8"/>
    </row>
    <row r="30" spans="2:18" s="162" customFormat="1" ht="25.35" customHeight="1" x14ac:dyDescent="0.3">
      <c r="B30" s="163"/>
      <c r="C30" s="164"/>
      <c r="D30" s="177" t="s">
        <v>40</v>
      </c>
      <c r="E30" s="164"/>
      <c r="F30" s="164"/>
      <c r="G30" s="164"/>
      <c r="H30" s="164"/>
      <c r="I30" s="164"/>
      <c r="J30" s="164"/>
      <c r="K30" s="164"/>
      <c r="L30" s="164"/>
      <c r="M30" s="178">
        <f>ROUND(M27+M28,0)</f>
        <v>0</v>
      </c>
      <c r="N30" s="167"/>
      <c r="O30" s="167"/>
      <c r="P30" s="167"/>
      <c r="Q30" s="164"/>
      <c r="R30" s="168"/>
    </row>
    <row r="31" spans="2:18" s="162" customFormat="1" ht="6.95" customHeight="1" x14ac:dyDescent="0.3">
      <c r="B31" s="163"/>
      <c r="C31" s="164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64"/>
      <c r="R31" s="168"/>
    </row>
    <row r="32" spans="2:18" s="162" customFormat="1" ht="14.45" customHeight="1" x14ac:dyDescent="0.3">
      <c r="B32" s="163"/>
      <c r="C32" s="164"/>
      <c r="D32" s="179" t="s">
        <v>41</v>
      </c>
      <c r="E32" s="179" t="s">
        <v>42</v>
      </c>
      <c r="F32" s="180">
        <v>0.21</v>
      </c>
      <c r="G32" s="181" t="s">
        <v>43</v>
      </c>
      <c r="H32" s="182">
        <f>ROUND((SUM(BE94:BE95)+SUM(BE113:BE121)), 0)</f>
        <v>0</v>
      </c>
      <c r="I32" s="167"/>
      <c r="J32" s="167"/>
      <c r="K32" s="164"/>
      <c r="L32" s="164"/>
      <c r="M32" s="182">
        <f>ROUND(ROUND((SUM(BE94:BE95)+SUM(BE113:BE121)), 0)*F32, 1)</f>
        <v>0</v>
      </c>
      <c r="N32" s="167"/>
      <c r="O32" s="167"/>
      <c r="P32" s="167"/>
      <c r="Q32" s="164"/>
      <c r="R32" s="168"/>
    </row>
    <row r="33" spans="2:18" s="162" customFormat="1" ht="14.45" customHeight="1" x14ac:dyDescent="0.3">
      <c r="B33" s="163"/>
      <c r="C33" s="164"/>
      <c r="D33" s="164"/>
      <c r="E33" s="179" t="s">
        <v>44</v>
      </c>
      <c r="F33" s="180">
        <v>0.15</v>
      </c>
      <c r="G33" s="181" t="s">
        <v>43</v>
      </c>
      <c r="H33" s="182">
        <f>ROUND((SUM(BF94:BF95)+SUM(BF113:BF121)), 0)</f>
        <v>0</v>
      </c>
      <c r="I33" s="167"/>
      <c r="J33" s="167"/>
      <c r="K33" s="164"/>
      <c r="L33" s="164"/>
      <c r="M33" s="182">
        <f>ROUND(ROUND((SUM(BF94:BF95)+SUM(BF113:BF121)), 0)*F33, 1)</f>
        <v>0</v>
      </c>
      <c r="N33" s="167"/>
      <c r="O33" s="167"/>
      <c r="P33" s="167"/>
      <c r="Q33" s="164"/>
      <c r="R33" s="168"/>
    </row>
    <row r="34" spans="2:18" s="162" customFormat="1" ht="14.45" hidden="1" customHeight="1" x14ac:dyDescent="0.3">
      <c r="B34" s="163"/>
      <c r="C34" s="164"/>
      <c r="D34" s="164"/>
      <c r="E34" s="179" t="s">
        <v>45</v>
      </c>
      <c r="F34" s="180">
        <v>0.21</v>
      </c>
      <c r="G34" s="181" t="s">
        <v>43</v>
      </c>
      <c r="H34" s="182">
        <f>ROUND((SUM(BG94:BG95)+SUM(BG113:BG121)), 0)</f>
        <v>0</v>
      </c>
      <c r="I34" s="167"/>
      <c r="J34" s="167"/>
      <c r="K34" s="164"/>
      <c r="L34" s="164"/>
      <c r="M34" s="182">
        <v>0</v>
      </c>
      <c r="N34" s="167"/>
      <c r="O34" s="167"/>
      <c r="P34" s="167"/>
      <c r="Q34" s="164"/>
      <c r="R34" s="168"/>
    </row>
    <row r="35" spans="2:18" s="162" customFormat="1" ht="14.45" hidden="1" customHeight="1" x14ac:dyDescent="0.3">
      <c r="B35" s="163"/>
      <c r="C35" s="164"/>
      <c r="D35" s="164"/>
      <c r="E35" s="179" t="s">
        <v>46</v>
      </c>
      <c r="F35" s="180">
        <v>0.15</v>
      </c>
      <c r="G35" s="181" t="s">
        <v>43</v>
      </c>
      <c r="H35" s="182">
        <f>ROUND((SUM(BH94:BH95)+SUM(BH113:BH121)), 0)</f>
        <v>0</v>
      </c>
      <c r="I35" s="167"/>
      <c r="J35" s="167"/>
      <c r="K35" s="164"/>
      <c r="L35" s="164"/>
      <c r="M35" s="182">
        <v>0</v>
      </c>
      <c r="N35" s="167"/>
      <c r="O35" s="167"/>
      <c r="P35" s="167"/>
      <c r="Q35" s="164"/>
      <c r="R35" s="168"/>
    </row>
    <row r="36" spans="2:18" s="162" customFormat="1" ht="14.45" hidden="1" customHeight="1" x14ac:dyDescent="0.3">
      <c r="B36" s="163"/>
      <c r="C36" s="164"/>
      <c r="D36" s="164"/>
      <c r="E36" s="179" t="s">
        <v>47</v>
      </c>
      <c r="F36" s="180">
        <v>0</v>
      </c>
      <c r="G36" s="181" t="s">
        <v>43</v>
      </c>
      <c r="H36" s="182">
        <f>ROUND((SUM(BI94:BI95)+SUM(BI113:BI121)), 0)</f>
        <v>0</v>
      </c>
      <c r="I36" s="167"/>
      <c r="J36" s="167"/>
      <c r="K36" s="164"/>
      <c r="L36" s="164"/>
      <c r="M36" s="182">
        <v>0</v>
      </c>
      <c r="N36" s="167"/>
      <c r="O36" s="167"/>
      <c r="P36" s="167"/>
      <c r="Q36" s="164"/>
      <c r="R36" s="168"/>
    </row>
    <row r="37" spans="2:18" s="162" customFormat="1" ht="6.95" customHeight="1" x14ac:dyDescent="0.3">
      <c r="B37" s="163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8"/>
    </row>
    <row r="38" spans="2:18" s="162" customFormat="1" ht="25.35" customHeight="1" x14ac:dyDescent="0.3">
      <c r="B38" s="163"/>
      <c r="C38" s="183"/>
      <c r="D38" s="184" t="s">
        <v>48</v>
      </c>
      <c r="E38" s="185"/>
      <c r="F38" s="185"/>
      <c r="G38" s="186" t="s">
        <v>49</v>
      </c>
      <c r="H38" s="187" t="s">
        <v>50</v>
      </c>
      <c r="I38" s="185"/>
      <c r="J38" s="185"/>
      <c r="K38" s="185"/>
      <c r="L38" s="188">
        <f>SUM(M30:M36)</f>
        <v>0</v>
      </c>
      <c r="M38" s="189"/>
      <c r="N38" s="189"/>
      <c r="O38" s="189"/>
      <c r="P38" s="190"/>
      <c r="Q38" s="183"/>
      <c r="R38" s="168"/>
    </row>
    <row r="39" spans="2:18" s="162" customFormat="1" ht="14.45" customHeight="1" x14ac:dyDescent="0.3">
      <c r="B39" s="163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8"/>
    </row>
    <row r="40" spans="2:18" s="162" customFormat="1" ht="14.45" customHeight="1" x14ac:dyDescent="0.3"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8"/>
    </row>
    <row r="41" spans="2:18" x14ac:dyDescent="0.3">
      <c r="B41" s="154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7"/>
    </row>
    <row r="42" spans="2:18" x14ac:dyDescent="0.3">
      <c r="B42" s="154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7"/>
    </row>
    <row r="43" spans="2:18" x14ac:dyDescent="0.3">
      <c r="B43" s="154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7"/>
    </row>
    <row r="44" spans="2:18" x14ac:dyDescent="0.3">
      <c r="B44" s="154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7"/>
    </row>
    <row r="45" spans="2:18" x14ac:dyDescent="0.3">
      <c r="B45" s="154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7"/>
    </row>
    <row r="46" spans="2:18" x14ac:dyDescent="0.3">
      <c r="B46" s="154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7"/>
    </row>
    <row r="47" spans="2:18" x14ac:dyDescent="0.3">
      <c r="B47" s="154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7"/>
    </row>
    <row r="48" spans="2:18" x14ac:dyDescent="0.3">
      <c r="B48" s="154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7"/>
    </row>
    <row r="49" spans="2:18" x14ac:dyDescent="0.3">
      <c r="B49" s="154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7"/>
    </row>
    <row r="50" spans="2:18" s="162" customFormat="1" ht="15" x14ac:dyDescent="0.3">
      <c r="B50" s="163"/>
      <c r="C50" s="164"/>
      <c r="D50" s="191" t="s">
        <v>51</v>
      </c>
      <c r="E50" s="173"/>
      <c r="F50" s="173"/>
      <c r="G50" s="173"/>
      <c r="H50" s="192"/>
      <c r="I50" s="164"/>
      <c r="J50" s="191" t="s">
        <v>52</v>
      </c>
      <c r="K50" s="173"/>
      <c r="L50" s="173"/>
      <c r="M50" s="173"/>
      <c r="N50" s="173"/>
      <c r="O50" s="173"/>
      <c r="P50" s="192"/>
      <c r="Q50" s="164"/>
      <c r="R50" s="168"/>
    </row>
    <row r="51" spans="2:18" x14ac:dyDescent="0.3">
      <c r="B51" s="154"/>
      <c r="C51" s="159"/>
      <c r="D51" s="193"/>
      <c r="E51" s="159"/>
      <c r="F51" s="159"/>
      <c r="G51" s="159"/>
      <c r="H51" s="194"/>
      <c r="I51" s="159"/>
      <c r="J51" s="193"/>
      <c r="K51" s="159"/>
      <c r="L51" s="159"/>
      <c r="M51" s="159"/>
      <c r="N51" s="159"/>
      <c r="O51" s="159"/>
      <c r="P51" s="194"/>
      <c r="Q51" s="159"/>
      <c r="R51" s="157"/>
    </row>
    <row r="52" spans="2:18" x14ac:dyDescent="0.3">
      <c r="B52" s="154"/>
      <c r="C52" s="159"/>
      <c r="D52" s="193"/>
      <c r="E52" s="159"/>
      <c r="F52" s="159"/>
      <c r="G52" s="159"/>
      <c r="H52" s="194"/>
      <c r="I52" s="159"/>
      <c r="J52" s="193"/>
      <c r="K52" s="159"/>
      <c r="L52" s="159"/>
      <c r="M52" s="159"/>
      <c r="N52" s="159"/>
      <c r="O52" s="159"/>
      <c r="P52" s="194"/>
      <c r="Q52" s="159"/>
      <c r="R52" s="157"/>
    </row>
    <row r="53" spans="2:18" x14ac:dyDescent="0.3">
      <c r="B53" s="154"/>
      <c r="C53" s="159"/>
      <c r="D53" s="193"/>
      <c r="E53" s="159"/>
      <c r="F53" s="159"/>
      <c r="G53" s="159"/>
      <c r="H53" s="194"/>
      <c r="I53" s="159"/>
      <c r="J53" s="193"/>
      <c r="K53" s="159"/>
      <c r="L53" s="159"/>
      <c r="M53" s="159"/>
      <c r="N53" s="159"/>
      <c r="O53" s="159"/>
      <c r="P53" s="194"/>
      <c r="Q53" s="159"/>
      <c r="R53" s="157"/>
    </row>
    <row r="54" spans="2:18" x14ac:dyDescent="0.3">
      <c r="B54" s="154"/>
      <c r="C54" s="159"/>
      <c r="D54" s="193"/>
      <c r="E54" s="159"/>
      <c r="F54" s="159"/>
      <c r="G54" s="159"/>
      <c r="H54" s="194"/>
      <c r="I54" s="159"/>
      <c r="J54" s="193"/>
      <c r="K54" s="159"/>
      <c r="L54" s="159"/>
      <c r="M54" s="159"/>
      <c r="N54" s="159"/>
      <c r="O54" s="159"/>
      <c r="P54" s="194"/>
      <c r="Q54" s="159"/>
      <c r="R54" s="157"/>
    </row>
    <row r="55" spans="2:18" x14ac:dyDescent="0.3">
      <c r="B55" s="154"/>
      <c r="C55" s="159"/>
      <c r="D55" s="193"/>
      <c r="E55" s="159"/>
      <c r="F55" s="159"/>
      <c r="G55" s="159"/>
      <c r="H55" s="194"/>
      <c r="I55" s="159"/>
      <c r="J55" s="193"/>
      <c r="K55" s="159"/>
      <c r="L55" s="159"/>
      <c r="M55" s="159"/>
      <c r="N55" s="159"/>
      <c r="O55" s="159"/>
      <c r="P55" s="194"/>
      <c r="Q55" s="159"/>
      <c r="R55" s="157"/>
    </row>
    <row r="56" spans="2:18" x14ac:dyDescent="0.3">
      <c r="B56" s="154"/>
      <c r="C56" s="159"/>
      <c r="D56" s="193"/>
      <c r="E56" s="159"/>
      <c r="F56" s="159"/>
      <c r="G56" s="159"/>
      <c r="H56" s="194"/>
      <c r="I56" s="159"/>
      <c r="J56" s="193"/>
      <c r="K56" s="159"/>
      <c r="L56" s="159"/>
      <c r="M56" s="159"/>
      <c r="N56" s="159"/>
      <c r="O56" s="159"/>
      <c r="P56" s="194"/>
      <c r="Q56" s="159"/>
      <c r="R56" s="157"/>
    </row>
    <row r="57" spans="2:18" x14ac:dyDescent="0.3">
      <c r="B57" s="154"/>
      <c r="C57" s="159"/>
      <c r="D57" s="193"/>
      <c r="E57" s="159"/>
      <c r="F57" s="159"/>
      <c r="G57" s="159"/>
      <c r="H57" s="194"/>
      <c r="I57" s="159"/>
      <c r="J57" s="193"/>
      <c r="K57" s="159"/>
      <c r="L57" s="159"/>
      <c r="M57" s="159"/>
      <c r="N57" s="159"/>
      <c r="O57" s="159"/>
      <c r="P57" s="194"/>
      <c r="Q57" s="159"/>
      <c r="R57" s="157"/>
    </row>
    <row r="58" spans="2:18" x14ac:dyDescent="0.3">
      <c r="B58" s="154"/>
      <c r="C58" s="159"/>
      <c r="D58" s="193"/>
      <c r="E58" s="159"/>
      <c r="F58" s="159"/>
      <c r="G58" s="159"/>
      <c r="H58" s="194"/>
      <c r="I58" s="159"/>
      <c r="J58" s="193"/>
      <c r="K58" s="159"/>
      <c r="L58" s="159"/>
      <c r="M58" s="159"/>
      <c r="N58" s="159"/>
      <c r="O58" s="159"/>
      <c r="P58" s="194"/>
      <c r="Q58" s="159"/>
      <c r="R58" s="157"/>
    </row>
    <row r="59" spans="2:18" s="162" customFormat="1" ht="15" x14ac:dyDescent="0.3">
      <c r="B59" s="163"/>
      <c r="C59" s="164"/>
      <c r="D59" s="195" t="s">
        <v>53</v>
      </c>
      <c r="E59" s="196"/>
      <c r="F59" s="196"/>
      <c r="G59" s="197" t="s">
        <v>54</v>
      </c>
      <c r="H59" s="198"/>
      <c r="I59" s="164"/>
      <c r="J59" s="195" t="s">
        <v>53</v>
      </c>
      <c r="K59" s="196"/>
      <c r="L59" s="196"/>
      <c r="M59" s="196"/>
      <c r="N59" s="197" t="s">
        <v>54</v>
      </c>
      <c r="O59" s="196"/>
      <c r="P59" s="198"/>
      <c r="Q59" s="164"/>
      <c r="R59" s="168"/>
    </row>
    <row r="60" spans="2:18" x14ac:dyDescent="0.3">
      <c r="B60" s="154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7"/>
    </row>
    <row r="61" spans="2:18" s="162" customFormat="1" ht="15" x14ac:dyDescent="0.3">
      <c r="B61" s="163"/>
      <c r="C61" s="164"/>
      <c r="D61" s="191" t="s">
        <v>55</v>
      </c>
      <c r="E61" s="173"/>
      <c r="F61" s="173"/>
      <c r="G61" s="173"/>
      <c r="H61" s="192"/>
      <c r="I61" s="164"/>
      <c r="J61" s="191" t="s">
        <v>56</v>
      </c>
      <c r="K61" s="173"/>
      <c r="L61" s="173"/>
      <c r="M61" s="173"/>
      <c r="N61" s="173"/>
      <c r="O61" s="173"/>
      <c r="P61" s="192"/>
      <c r="Q61" s="164"/>
      <c r="R61" s="168"/>
    </row>
    <row r="62" spans="2:18" x14ac:dyDescent="0.3">
      <c r="B62" s="154"/>
      <c r="C62" s="159"/>
      <c r="D62" s="193"/>
      <c r="E62" s="159"/>
      <c r="F62" s="159"/>
      <c r="G62" s="159"/>
      <c r="H62" s="194"/>
      <c r="I62" s="159"/>
      <c r="J62" s="193"/>
      <c r="K62" s="159"/>
      <c r="L62" s="159"/>
      <c r="M62" s="159"/>
      <c r="N62" s="159"/>
      <c r="O62" s="159"/>
      <c r="P62" s="194"/>
      <c r="Q62" s="159"/>
      <c r="R62" s="157"/>
    </row>
    <row r="63" spans="2:18" x14ac:dyDescent="0.3">
      <c r="B63" s="154"/>
      <c r="C63" s="159"/>
      <c r="D63" s="193"/>
      <c r="E63" s="159"/>
      <c r="F63" s="159"/>
      <c r="G63" s="159"/>
      <c r="H63" s="194"/>
      <c r="I63" s="159"/>
      <c r="J63" s="193"/>
      <c r="K63" s="159"/>
      <c r="L63" s="159"/>
      <c r="M63" s="159"/>
      <c r="N63" s="159"/>
      <c r="O63" s="159"/>
      <c r="P63" s="194"/>
      <c r="Q63" s="159"/>
      <c r="R63" s="157"/>
    </row>
    <row r="64" spans="2:18" x14ac:dyDescent="0.3">
      <c r="B64" s="154"/>
      <c r="C64" s="159"/>
      <c r="D64" s="193"/>
      <c r="E64" s="159"/>
      <c r="F64" s="159"/>
      <c r="G64" s="159"/>
      <c r="H64" s="194"/>
      <c r="I64" s="159"/>
      <c r="J64" s="193"/>
      <c r="K64" s="159"/>
      <c r="L64" s="159"/>
      <c r="M64" s="159"/>
      <c r="N64" s="159"/>
      <c r="O64" s="159"/>
      <c r="P64" s="194"/>
      <c r="Q64" s="159"/>
      <c r="R64" s="157"/>
    </row>
    <row r="65" spans="2:18" x14ac:dyDescent="0.3">
      <c r="B65" s="154"/>
      <c r="C65" s="159"/>
      <c r="D65" s="193"/>
      <c r="E65" s="159"/>
      <c r="F65" s="159"/>
      <c r="G65" s="159"/>
      <c r="H65" s="194"/>
      <c r="I65" s="159"/>
      <c r="J65" s="193"/>
      <c r="K65" s="159"/>
      <c r="L65" s="159"/>
      <c r="M65" s="159"/>
      <c r="N65" s="159"/>
      <c r="O65" s="159"/>
      <c r="P65" s="194"/>
      <c r="Q65" s="159"/>
      <c r="R65" s="157"/>
    </row>
    <row r="66" spans="2:18" x14ac:dyDescent="0.3">
      <c r="B66" s="154"/>
      <c r="C66" s="159"/>
      <c r="D66" s="193"/>
      <c r="E66" s="159"/>
      <c r="F66" s="159"/>
      <c r="G66" s="159"/>
      <c r="H66" s="194"/>
      <c r="I66" s="159"/>
      <c r="J66" s="193"/>
      <c r="K66" s="159"/>
      <c r="L66" s="159"/>
      <c r="M66" s="159"/>
      <c r="N66" s="159"/>
      <c r="O66" s="159"/>
      <c r="P66" s="194"/>
      <c r="Q66" s="159"/>
      <c r="R66" s="157"/>
    </row>
    <row r="67" spans="2:18" x14ac:dyDescent="0.3">
      <c r="B67" s="154"/>
      <c r="C67" s="159"/>
      <c r="D67" s="193"/>
      <c r="E67" s="159"/>
      <c r="F67" s="159"/>
      <c r="G67" s="159"/>
      <c r="H67" s="194"/>
      <c r="I67" s="159"/>
      <c r="J67" s="193"/>
      <c r="K67" s="159"/>
      <c r="L67" s="159"/>
      <c r="M67" s="159"/>
      <c r="N67" s="159"/>
      <c r="O67" s="159"/>
      <c r="P67" s="194"/>
      <c r="Q67" s="159"/>
      <c r="R67" s="157"/>
    </row>
    <row r="68" spans="2:18" x14ac:dyDescent="0.3">
      <c r="B68" s="154"/>
      <c r="C68" s="159"/>
      <c r="D68" s="193"/>
      <c r="E68" s="159"/>
      <c r="F68" s="159"/>
      <c r="G68" s="159"/>
      <c r="H68" s="194"/>
      <c r="I68" s="159"/>
      <c r="J68" s="193"/>
      <c r="K68" s="159"/>
      <c r="L68" s="159"/>
      <c r="M68" s="159"/>
      <c r="N68" s="159"/>
      <c r="O68" s="159"/>
      <c r="P68" s="194"/>
      <c r="Q68" s="159"/>
      <c r="R68" s="157"/>
    </row>
    <row r="69" spans="2:18" x14ac:dyDescent="0.3">
      <c r="B69" s="154"/>
      <c r="C69" s="159"/>
      <c r="D69" s="193"/>
      <c r="E69" s="159"/>
      <c r="F69" s="159"/>
      <c r="G69" s="159"/>
      <c r="H69" s="194"/>
      <c r="I69" s="159"/>
      <c r="J69" s="193"/>
      <c r="K69" s="159"/>
      <c r="L69" s="159"/>
      <c r="M69" s="159"/>
      <c r="N69" s="159"/>
      <c r="O69" s="159"/>
      <c r="P69" s="194"/>
      <c r="Q69" s="159"/>
      <c r="R69" s="157"/>
    </row>
    <row r="70" spans="2:18" s="162" customFormat="1" ht="15" x14ac:dyDescent="0.3">
      <c r="B70" s="163"/>
      <c r="C70" s="164"/>
      <c r="D70" s="195" t="s">
        <v>53</v>
      </c>
      <c r="E70" s="196"/>
      <c r="F70" s="196"/>
      <c r="G70" s="197" t="s">
        <v>54</v>
      </c>
      <c r="H70" s="198"/>
      <c r="I70" s="164"/>
      <c r="J70" s="195" t="s">
        <v>53</v>
      </c>
      <c r="K70" s="196"/>
      <c r="L70" s="196"/>
      <c r="M70" s="196"/>
      <c r="N70" s="197" t="s">
        <v>54</v>
      </c>
      <c r="O70" s="196"/>
      <c r="P70" s="198"/>
      <c r="Q70" s="164"/>
      <c r="R70" s="168"/>
    </row>
    <row r="71" spans="2:18" s="162" customFormat="1" ht="14.45" customHeight="1" x14ac:dyDescent="0.3">
      <c r="B71" s="199"/>
      <c r="C71" s="200"/>
      <c r="D71" s="200"/>
      <c r="E71" s="200"/>
      <c r="F71" s="200"/>
      <c r="G71" s="200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1"/>
    </row>
    <row r="75" spans="2:18" s="162" customFormat="1" ht="6.95" customHeight="1" x14ac:dyDescent="0.3">
      <c r="B75" s="202"/>
      <c r="C75" s="203"/>
      <c r="D75" s="203"/>
      <c r="E75" s="203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4"/>
    </row>
    <row r="76" spans="2:18" s="162" customFormat="1" ht="36.950000000000003" customHeight="1" x14ac:dyDescent="0.3">
      <c r="B76" s="163"/>
      <c r="C76" s="155" t="s">
        <v>108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8"/>
    </row>
    <row r="77" spans="2:18" s="162" customFormat="1" ht="6.95" customHeight="1" x14ac:dyDescent="0.3"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8"/>
    </row>
    <row r="78" spans="2:18" s="162" customFormat="1" ht="30" customHeight="1" x14ac:dyDescent="0.3">
      <c r="B78" s="163"/>
      <c r="C78" s="160" t="s">
        <v>16</v>
      </c>
      <c r="D78" s="164"/>
      <c r="E78" s="164"/>
      <c r="F78" s="161" t="str">
        <f>F6</f>
        <v>Revitalizace areálu KOC V Podhájí- Zateplení objektu, Krajská Zdravotní a.s.-Masarykova nemocnice v Ústí n.L., o.z.</v>
      </c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4"/>
      <c r="R78" s="168"/>
    </row>
    <row r="79" spans="2:18" s="162" customFormat="1" ht="36.950000000000003" customHeight="1" x14ac:dyDescent="0.3">
      <c r="B79" s="163"/>
      <c r="C79" s="205" t="s">
        <v>102</v>
      </c>
      <c r="D79" s="164"/>
      <c r="E79" s="164"/>
      <c r="F79" s="206" t="str">
        <f>F7</f>
        <v>2 - VRN</v>
      </c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4"/>
      <c r="R79" s="168"/>
    </row>
    <row r="80" spans="2:18" s="162" customFormat="1" ht="6.95" customHeight="1" x14ac:dyDescent="0.3">
      <c r="B80" s="163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8"/>
    </row>
    <row r="81" spans="2:47" s="162" customFormat="1" ht="18" customHeight="1" x14ac:dyDescent="0.3">
      <c r="B81" s="163"/>
      <c r="C81" s="160" t="s">
        <v>20</v>
      </c>
      <c r="D81" s="164"/>
      <c r="E81" s="164"/>
      <c r="F81" s="169" t="str">
        <f>F9</f>
        <v>Ústí n.L.</v>
      </c>
      <c r="G81" s="164"/>
      <c r="H81" s="164"/>
      <c r="I81" s="164"/>
      <c r="J81" s="164"/>
      <c r="K81" s="160" t="s">
        <v>22</v>
      </c>
      <c r="L81" s="164"/>
      <c r="M81" s="170" t="str">
        <f>IF(O9="","",O9)</f>
        <v>12.02.2016</v>
      </c>
      <c r="N81" s="167"/>
      <c r="O81" s="167"/>
      <c r="P81" s="167"/>
      <c r="Q81" s="164"/>
      <c r="R81" s="168"/>
    </row>
    <row r="82" spans="2:47" s="162" customFormat="1" ht="6.95" customHeight="1" x14ac:dyDescent="0.3">
      <c r="B82" s="163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8"/>
    </row>
    <row r="83" spans="2:47" s="162" customFormat="1" ht="15" x14ac:dyDescent="0.3">
      <c r="B83" s="163"/>
      <c r="C83" s="160" t="s">
        <v>24</v>
      </c>
      <c r="D83" s="164"/>
      <c r="E83" s="164"/>
      <c r="F83" s="169" t="str">
        <f>E12</f>
        <v>Krajská zdravotní a.s. Ústí n.L.</v>
      </c>
      <c r="G83" s="164"/>
      <c r="H83" s="164"/>
      <c r="I83" s="164"/>
      <c r="J83" s="164"/>
      <c r="K83" s="160" t="s">
        <v>30</v>
      </c>
      <c r="L83" s="164"/>
      <c r="M83" s="171" t="str">
        <f>E18</f>
        <v>Ct.Žežulka - Zefraprojekt</v>
      </c>
      <c r="N83" s="167"/>
      <c r="O83" s="167"/>
      <c r="P83" s="167"/>
      <c r="Q83" s="167"/>
      <c r="R83" s="168"/>
    </row>
    <row r="84" spans="2:47" s="162" customFormat="1" ht="14.45" customHeight="1" x14ac:dyDescent="0.3">
      <c r="B84" s="163"/>
      <c r="C84" s="160" t="s">
        <v>28</v>
      </c>
      <c r="D84" s="164"/>
      <c r="E84" s="164"/>
      <c r="F84" s="169" t="str">
        <f>IF(E15="","",E15)</f>
        <v xml:space="preserve"> </v>
      </c>
      <c r="G84" s="164"/>
      <c r="H84" s="164"/>
      <c r="I84" s="164"/>
      <c r="J84" s="164"/>
      <c r="K84" s="160" t="s">
        <v>34</v>
      </c>
      <c r="L84" s="164"/>
      <c r="M84" s="171" t="str">
        <f>E21</f>
        <v>STAPO UL s.r.o.</v>
      </c>
      <c r="N84" s="167"/>
      <c r="O84" s="167"/>
      <c r="P84" s="167"/>
      <c r="Q84" s="167"/>
      <c r="R84" s="168"/>
    </row>
    <row r="85" spans="2:47" s="162" customFormat="1" ht="10.35" customHeight="1" x14ac:dyDescent="0.3">
      <c r="B85" s="163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8"/>
    </row>
    <row r="86" spans="2:47" s="162" customFormat="1" ht="29.25" customHeight="1" x14ac:dyDescent="0.3">
      <c r="B86" s="163"/>
      <c r="C86" s="207" t="s">
        <v>109</v>
      </c>
      <c r="D86" s="208"/>
      <c r="E86" s="208"/>
      <c r="F86" s="208"/>
      <c r="G86" s="208"/>
      <c r="H86" s="183"/>
      <c r="I86" s="183"/>
      <c r="J86" s="183"/>
      <c r="K86" s="183"/>
      <c r="L86" s="183"/>
      <c r="M86" s="183"/>
      <c r="N86" s="207" t="s">
        <v>110</v>
      </c>
      <c r="O86" s="167"/>
      <c r="P86" s="167"/>
      <c r="Q86" s="167"/>
      <c r="R86" s="168"/>
    </row>
    <row r="87" spans="2:47" s="162" customFormat="1" ht="10.35" customHeight="1" x14ac:dyDescent="0.3">
      <c r="B87" s="163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8"/>
    </row>
    <row r="88" spans="2:47" s="162" customFormat="1" ht="29.25" customHeight="1" x14ac:dyDescent="0.3">
      <c r="B88" s="163"/>
      <c r="C88" s="209" t="s">
        <v>111</v>
      </c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210">
        <f>N113</f>
        <v>0</v>
      </c>
      <c r="O88" s="167"/>
      <c r="P88" s="167"/>
      <c r="Q88" s="167"/>
      <c r="R88" s="168"/>
      <c r="AU88" s="150" t="s">
        <v>112</v>
      </c>
    </row>
    <row r="89" spans="2:47" s="217" customFormat="1" ht="24.95" customHeight="1" x14ac:dyDescent="0.3">
      <c r="B89" s="211"/>
      <c r="C89" s="212"/>
      <c r="D89" s="213" t="s">
        <v>1973</v>
      </c>
      <c r="E89" s="212"/>
      <c r="F89" s="212"/>
      <c r="G89" s="212"/>
      <c r="H89" s="212"/>
      <c r="I89" s="212"/>
      <c r="J89" s="212"/>
      <c r="K89" s="212"/>
      <c r="L89" s="212"/>
      <c r="M89" s="212"/>
      <c r="N89" s="214">
        <f>N114</f>
        <v>0</v>
      </c>
      <c r="O89" s="215"/>
      <c r="P89" s="215"/>
      <c r="Q89" s="215"/>
      <c r="R89" s="216"/>
    </row>
    <row r="90" spans="2:47" s="224" customFormat="1" ht="19.899999999999999" customHeight="1" x14ac:dyDescent="0.3">
      <c r="B90" s="218"/>
      <c r="C90" s="219"/>
      <c r="D90" s="220" t="s">
        <v>1974</v>
      </c>
      <c r="E90" s="219"/>
      <c r="F90" s="219"/>
      <c r="G90" s="219"/>
      <c r="H90" s="219"/>
      <c r="I90" s="219"/>
      <c r="J90" s="219"/>
      <c r="K90" s="219"/>
      <c r="L90" s="219"/>
      <c r="M90" s="219"/>
      <c r="N90" s="221">
        <f>N115</f>
        <v>0</v>
      </c>
      <c r="O90" s="222"/>
      <c r="P90" s="222"/>
      <c r="Q90" s="222"/>
      <c r="R90" s="223"/>
    </row>
    <row r="91" spans="2:47" s="224" customFormat="1" ht="19.899999999999999" customHeight="1" x14ac:dyDescent="0.3">
      <c r="B91" s="218"/>
      <c r="C91" s="219"/>
      <c r="D91" s="220" t="s">
        <v>1975</v>
      </c>
      <c r="E91" s="219"/>
      <c r="F91" s="219"/>
      <c r="G91" s="219"/>
      <c r="H91" s="219"/>
      <c r="I91" s="219"/>
      <c r="J91" s="219"/>
      <c r="K91" s="219"/>
      <c r="L91" s="219"/>
      <c r="M91" s="219"/>
      <c r="N91" s="221">
        <f>N118</f>
        <v>0</v>
      </c>
      <c r="O91" s="222"/>
      <c r="P91" s="222"/>
      <c r="Q91" s="222"/>
      <c r="R91" s="223"/>
    </row>
    <row r="92" spans="2:47" s="224" customFormat="1" ht="19.899999999999999" customHeight="1" x14ac:dyDescent="0.3">
      <c r="B92" s="218"/>
      <c r="C92" s="219"/>
      <c r="D92" s="220" t="s">
        <v>1976</v>
      </c>
      <c r="E92" s="219"/>
      <c r="F92" s="219"/>
      <c r="G92" s="219"/>
      <c r="H92" s="219"/>
      <c r="I92" s="219"/>
      <c r="J92" s="219"/>
      <c r="K92" s="219"/>
      <c r="L92" s="219"/>
      <c r="M92" s="219"/>
      <c r="N92" s="221">
        <f>N120</f>
        <v>0</v>
      </c>
      <c r="O92" s="222"/>
      <c r="P92" s="222"/>
      <c r="Q92" s="222"/>
      <c r="R92" s="223"/>
    </row>
    <row r="93" spans="2:47" s="162" customFormat="1" ht="21.75" customHeight="1" x14ac:dyDescent="0.3">
      <c r="B93" s="163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8"/>
    </row>
    <row r="94" spans="2:47" s="162" customFormat="1" ht="29.25" customHeight="1" x14ac:dyDescent="0.3">
      <c r="B94" s="163"/>
      <c r="C94" s="209" t="s">
        <v>132</v>
      </c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225">
        <v>0</v>
      </c>
      <c r="O94" s="167"/>
      <c r="P94" s="167"/>
      <c r="Q94" s="167"/>
      <c r="R94" s="168"/>
      <c r="T94" s="226"/>
      <c r="U94" s="227" t="s">
        <v>41</v>
      </c>
    </row>
    <row r="95" spans="2:47" s="162" customFormat="1" ht="18" customHeight="1" x14ac:dyDescent="0.3">
      <c r="B95" s="163"/>
      <c r="C95" s="164"/>
      <c r="D95" s="164"/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8"/>
    </row>
    <row r="96" spans="2:47" s="162" customFormat="1" ht="29.25" customHeight="1" x14ac:dyDescent="0.3">
      <c r="B96" s="163"/>
      <c r="C96" s="228" t="s">
        <v>99</v>
      </c>
      <c r="D96" s="183"/>
      <c r="E96" s="183"/>
      <c r="F96" s="183"/>
      <c r="G96" s="183"/>
      <c r="H96" s="183"/>
      <c r="I96" s="183"/>
      <c r="J96" s="183"/>
      <c r="K96" s="183"/>
      <c r="L96" s="229">
        <f>ROUND(SUM(N88+N94),0)</f>
        <v>0</v>
      </c>
      <c r="M96" s="208"/>
      <c r="N96" s="208"/>
      <c r="O96" s="208"/>
      <c r="P96" s="208"/>
      <c r="Q96" s="208"/>
      <c r="R96" s="168"/>
    </row>
    <row r="97" spans="2:27" s="162" customFormat="1" ht="6.95" customHeight="1" x14ac:dyDescent="0.3">
      <c r="B97" s="199"/>
      <c r="C97" s="200"/>
      <c r="D97" s="200"/>
      <c r="E97" s="20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1"/>
    </row>
    <row r="101" spans="2:27" s="162" customFormat="1" ht="6.95" customHeight="1" x14ac:dyDescent="0.3">
      <c r="B101" s="202"/>
      <c r="C101" s="203"/>
      <c r="D101" s="203"/>
      <c r="E101" s="203"/>
      <c r="F101" s="203"/>
      <c r="G101" s="203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204"/>
    </row>
    <row r="102" spans="2:27" s="162" customFormat="1" ht="36.950000000000003" customHeight="1" x14ac:dyDescent="0.3">
      <c r="B102" s="163"/>
      <c r="C102" s="155" t="s">
        <v>133</v>
      </c>
      <c r="D102" s="167"/>
      <c r="E102" s="167"/>
      <c r="F102" s="167"/>
      <c r="G102" s="167"/>
      <c r="H102" s="167"/>
      <c r="I102" s="167"/>
      <c r="J102" s="167"/>
      <c r="K102" s="167"/>
      <c r="L102" s="167"/>
      <c r="M102" s="167"/>
      <c r="N102" s="167"/>
      <c r="O102" s="167"/>
      <c r="P102" s="167"/>
      <c r="Q102" s="167"/>
      <c r="R102" s="168"/>
    </row>
    <row r="103" spans="2:27" s="162" customFormat="1" ht="6.95" customHeight="1" x14ac:dyDescent="0.3">
      <c r="B103" s="163"/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8"/>
    </row>
    <row r="104" spans="2:27" s="162" customFormat="1" ht="30" customHeight="1" x14ac:dyDescent="0.3">
      <c r="B104" s="163"/>
      <c r="C104" s="160" t="s">
        <v>16</v>
      </c>
      <c r="D104" s="164"/>
      <c r="E104" s="164"/>
      <c r="F104" s="161" t="str">
        <f>F6</f>
        <v>Revitalizace areálu KOC V Podhájí- Zateplení objektu, Krajská Zdravotní a.s.-Masarykova nemocnice v Ústí n.L., o.z.</v>
      </c>
      <c r="G104" s="167"/>
      <c r="H104" s="167"/>
      <c r="I104" s="167"/>
      <c r="J104" s="167"/>
      <c r="K104" s="167"/>
      <c r="L104" s="167"/>
      <c r="M104" s="167"/>
      <c r="N104" s="167"/>
      <c r="O104" s="167"/>
      <c r="P104" s="167"/>
      <c r="Q104" s="164"/>
      <c r="R104" s="168"/>
    </row>
    <row r="105" spans="2:27" s="162" customFormat="1" ht="36.950000000000003" customHeight="1" x14ac:dyDescent="0.3">
      <c r="B105" s="163"/>
      <c r="C105" s="205" t="s">
        <v>102</v>
      </c>
      <c r="D105" s="164"/>
      <c r="E105" s="164"/>
      <c r="F105" s="206" t="str">
        <f>F7</f>
        <v>2 - VRN</v>
      </c>
      <c r="G105" s="167"/>
      <c r="H105" s="167"/>
      <c r="I105" s="167"/>
      <c r="J105" s="167"/>
      <c r="K105" s="167"/>
      <c r="L105" s="167"/>
      <c r="M105" s="167"/>
      <c r="N105" s="167"/>
      <c r="O105" s="167"/>
      <c r="P105" s="167"/>
      <c r="Q105" s="164"/>
      <c r="R105" s="168"/>
    </row>
    <row r="106" spans="2:27" s="162" customFormat="1" ht="6.95" customHeight="1" x14ac:dyDescent="0.3">
      <c r="B106" s="163"/>
      <c r="C106" s="164"/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8"/>
    </row>
    <row r="107" spans="2:27" s="162" customFormat="1" ht="18" customHeight="1" x14ac:dyDescent="0.3">
      <c r="B107" s="163"/>
      <c r="C107" s="160" t="s">
        <v>20</v>
      </c>
      <c r="D107" s="164"/>
      <c r="E107" s="164"/>
      <c r="F107" s="169" t="str">
        <f>F9</f>
        <v>Ústí n.L.</v>
      </c>
      <c r="G107" s="164"/>
      <c r="H107" s="164"/>
      <c r="I107" s="164"/>
      <c r="J107" s="164"/>
      <c r="K107" s="160" t="s">
        <v>22</v>
      </c>
      <c r="L107" s="164"/>
      <c r="M107" s="170" t="str">
        <f>IF(O9="","",O9)</f>
        <v>12.02.2016</v>
      </c>
      <c r="N107" s="167"/>
      <c r="O107" s="167"/>
      <c r="P107" s="167"/>
      <c r="Q107" s="164"/>
      <c r="R107" s="168"/>
    </row>
    <row r="108" spans="2:27" s="162" customFormat="1" ht="6.95" customHeight="1" x14ac:dyDescent="0.3">
      <c r="B108" s="163"/>
      <c r="C108" s="164"/>
      <c r="D108" s="164"/>
      <c r="E108" s="164"/>
      <c r="F108" s="164"/>
      <c r="G108" s="164"/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8"/>
    </row>
    <row r="109" spans="2:27" s="162" customFormat="1" ht="15" x14ac:dyDescent="0.3">
      <c r="B109" s="163"/>
      <c r="C109" s="160" t="s">
        <v>24</v>
      </c>
      <c r="D109" s="164"/>
      <c r="E109" s="164"/>
      <c r="F109" s="169" t="str">
        <f>E12</f>
        <v>Krajská zdravotní a.s. Ústí n.L.</v>
      </c>
      <c r="G109" s="164"/>
      <c r="H109" s="164"/>
      <c r="I109" s="164"/>
      <c r="J109" s="164"/>
      <c r="K109" s="160" t="s">
        <v>30</v>
      </c>
      <c r="L109" s="164"/>
      <c r="M109" s="171" t="str">
        <f>E18</f>
        <v>Ct.Žežulka - Zefraprojekt</v>
      </c>
      <c r="N109" s="167"/>
      <c r="O109" s="167"/>
      <c r="P109" s="167"/>
      <c r="Q109" s="167"/>
      <c r="R109" s="168"/>
    </row>
    <row r="110" spans="2:27" s="162" customFormat="1" ht="14.45" customHeight="1" x14ac:dyDescent="0.3">
      <c r="B110" s="163"/>
      <c r="C110" s="160" t="s">
        <v>28</v>
      </c>
      <c r="D110" s="164"/>
      <c r="E110" s="164"/>
      <c r="F110" s="169" t="str">
        <f>IF(E15="","",E15)</f>
        <v xml:space="preserve"> </v>
      </c>
      <c r="G110" s="164"/>
      <c r="H110" s="164"/>
      <c r="I110" s="164"/>
      <c r="J110" s="164"/>
      <c r="K110" s="160" t="s">
        <v>34</v>
      </c>
      <c r="L110" s="164"/>
      <c r="M110" s="171" t="str">
        <f>E21</f>
        <v>STAPO UL s.r.o.</v>
      </c>
      <c r="N110" s="167"/>
      <c r="O110" s="167"/>
      <c r="P110" s="167"/>
      <c r="Q110" s="167"/>
      <c r="R110" s="168"/>
    </row>
    <row r="111" spans="2:27" s="162" customFormat="1" ht="10.35" customHeight="1" x14ac:dyDescent="0.3">
      <c r="B111" s="163"/>
      <c r="C111" s="164"/>
      <c r="D111" s="164"/>
      <c r="E111" s="164"/>
      <c r="F111" s="164"/>
      <c r="G111" s="164"/>
      <c r="H111" s="164"/>
      <c r="I111" s="164"/>
      <c r="J111" s="164"/>
      <c r="K111" s="164"/>
      <c r="L111" s="164"/>
      <c r="M111" s="164"/>
      <c r="N111" s="164"/>
      <c r="O111" s="164"/>
      <c r="P111" s="164"/>
      <c r="Q111" s="164"/>
      <c r="R111" s="168"/>
    </row>
    <row r="112" spans="2:27" s="238" customFormat="1" ht="29.25" customHeight="1" x14ac:dyDescent="0.3">
      <c r="B112" s="230"/>
      <c r="C112" s="231" t="s">
        <v>134</v>
      </c>
      <c r="D112" s="232" t="s">
        <v>135</v>
      </c>
      <c r="E112" s="232" t="s">
        <v>59</v>
      </c>
      <c r="F112" s="233" t="s">
        <v>136</v>
      </c>
      <c r="G112" s="234"/>
      <c r="H112" s="234"/>
      <c r="I112" s="234"/>
      <c r="J112" s="232" t="s">
        <v>137</v>
      </c>
      <c r="K112" s="232" t="s">
        <v>138</v>
      </c>
      <c r="L112" s="235" t="s">
        <v>139</v>
      </c>
      <c r="M112" s="234"/>
      <c r="N112" s="233" t="s">
        <v>110</v>
      </c>
      <c r="O112" s="234"/>
      <c r="P112" s="234"/>
      <c r="Q112" s="236"/>
      <c r="R112" s="237"/>
      <c r="T112" s="239" t="s">
        <v>140</v>
      </c>
      <c r="U112" s="240" t="s">
        <v>41</v>
      </c>
      <c r="V112" s="240" t="s">
        <v>141</v>
      </c>
      <c r="W112" s="240" t="s">
        <v>142</v>
      </c>
      <c r="X112" s="240" t="s">
        <v>143</v>
      </c>
      <c r="Y112" s="240" t="s">
        <v>144</v>
      </c>
      <c r="Z112" s="240" t="s">
        <v>145</v>
      </c>
      <c r="AA112" s="241" t="s">
        <v>146</v>
      </c>
    </row>
    <row r="113" spans="2:65" s="162" customFormat="1" ht="29.25" customHeight="1" x14ac:dyDescent="0.35">
      <c r="B113" s="163"/>
      <c r="C113" s="242" t="s">
        <v>106</v>
      </c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243">
        <f>BK113</f>
        <v>0</v>
      </c>
      <c r="O113" s="244"/>
      <c r="P113" s="244"/>
      <c r="Q113" s="244"/>
      <c r="R113" s="168"/>
      <c r="T113" s="245"/>
      <c r="U113" s="173"/>
      <c r="V113" s="173"/>
      <c r="W113" s="246">
        <f>W114</f>
        <v>0</v>
      </c>
      <c r="X113" s="173"/>
      <c r="Y113" s="246">
        <f>Y114</f>
        <v>0</v>
      </c>
      <c r="Z113" s="173"/>
      <c r="AA113" s="247">
        <f>AA114</f>
        <v>0</v>
      </c>
      <c r="AT113" s="150" t="s">
        <v>76</v>
      </c>
      <c r="AU113" s="150" t="s">
        <v>112</v>
      </c>
      <c r="BK113" s="248">
        <f>BK114</f>
        <v>0</v>
      </c>
    </row>
    <row r="114" spans="2:65" s="254" customFormat="1" ht="37.35" customHeight="1" x14ac:dyDescent="0.35">
      <c r="B114" s="249"/>
      <c r="C114" s="250"/>
      <c r="D114" s="251" t="s">
        <v>1973</v>
      </c>
      <c r="E114" s="251"/>
      <c r="F114" s="251"/>
      <c r="G114" s="251"/>
      <c r="H114" s="251"/>
      <c r="I114" s="251"/>
      <c r="J114" s="251"/>
      <c r="K114" s="251"/>
      <c r="L114" s="251"/>
      <c r="M114" s="251"/>
      <c r="N114" s="252">
        <f>BK114</f>
        <v>0</v>
      </c>
      <c r="O114" s="214"/>
      <c r="P114" s="214"/>
      <c r="Q114" s="214"/>
      <c r="R114" s="253"/>
      <c r="T114" s="255"/>
      <c r="U114" s="250"/>
      <c r="V114" s="250"/>
      <c r="W114" s="256">
        <f>W115+W118+W120</f>
        <v>0</v>
      </c>
      <c r="X114" s="250"/>
      <c r="Y114" s="256">
        <f>Y115+Y118+Y120</f>
        <v>0</v>
      </c>
      <c r="Z114" s="250"/>
      <c r="AA114" s="257">
        <f>AA115+AA118+AA120</f>
        <v>0</v>
      </c>
      <c r="AR114" s="258" t="s">
        <v>175</v>
      </c>
      <c r="AT114" s="259" t="s">
        <v>76</v>
      </c>
      <c r="AU114" s="259" t="s">
        <v>77</v>
      </c>
      <c r="AY114" s="258" t="s">
        <v>147</v>
      </c>
      <c r="BK114" s="260">
        <f>BK115+BK118+BK120</f>
        <v>0</v>
      </c>
    </row>
    <row r="115" spans="2:65" s="254" customFormat="1" ht="19.899999999999999" customHeight="1" x14ac:dyDescent="0.3">
      <c r="B115" s="249"/>
      <c r="C115" s="250"/>
      <c r="D115" s="261" t="s">
        <v>1974</v>
      </c>
      <c r="E115" s="261"/>
      <c r="F115" s="261"/>
      <c r="G115" s="261"/>
      <c r="H115" s="261"/>
      <c r="I115" s="261"/>
      <c r="J115" s="261"/>
      <c r="K115" s="261"/>
      <c r="L115" s="261"/>
      <c r="M115" s="261"/>
      <c r="N115" s="262">
        <f>BK115</f>
        <v>0</v>
      </c>
      <c r="O115" s="263"/>
      <c r="P115" s="263"/>
      <c r="Q115" s="263"/>
      <c r="R115" s="253"/>
      <c r="T115" s="255"/>
      <c r="U115" s="250"/>
      <c r="V115" s="250"/>
      <c r="W115" s="256">
        <f>SUM(W116:W117)</f>
        <v>0</v>
      </c>
      <c r="X115" s="250"/>
      <c r="Y115" s="256">
        <f>SUM(Y116:Y117)</f>
        <v>0</v>
      </c>
      <c r="Z115" s="250"/>
      <c r="AA115" s="257">
        <f>SUM(AA116:AA117)</f>
        <v>0</v>
      </c>
      <c r="AR115" s="258" t="s">
        <v>175</v>
      </c>
      <c r="AT115" s="259" t="s">
        <v>76</v>
      </c>
      <c r="AU115" s="259" t="s">
        <v>33</v>
      </c>
      <c r="AY115" s="258" t="s">
        <v>147</v>
      </c>
      <c r="BK115" s="260">
        <f>SUM(BK116:BK117)</f>
        <v>0</v>
      </c>
    </row>
    <row r="116" spans="2:65" s="162" customFormat="1" ht="31.5" customHeight="1" x14ac:dyDescent="0.3">
      <c r="B116" s="163"/>
      <c r="C116" s="264" t="s">
        <v>33</v>
      </c>
      <c r="D116" s="264" t="s">
        <v>148</v>
      </c>
      <c r="E116" s="265" t="s">
        <v>1977</v>
      </c>
      <c r="F116" s="266" t="s">
        <v>1978</v>
      </c>
      <c r="G116" s="267"/>
      <c r="H116" s="267"/>
      <c r="I116" s="267"/>
      <c r="J116" s="268" t="s">
        <v>1979</v>
      </c>
      <c r="K116" s="269">
        <v>1</v>
      </c>
      <c r="L116" s="339"/>
      <c r="M116" s="340"/>
      <c r="N116" s="270">
        <f>ROUND(L116*K116,2)</f>
        <v>0</v>
      </c>
      <c r="O116" s="267"/>
      <c r="P116" s="267"/>
      <c r="Q116" s="267"/>
      <c r="R116" s="168"/>
      <c r="T116" s="271" t="s">
        <v>3</v>
      </c>
      <c r="U116" s="272" t="s">
        <v>42</v>
      </c>
      <c r="V116" s="273">
        <v>0</v>
      </c>
      <c r="W116" s="273">
        <f>V116*K116</f>
        <v>0</v>
      </c>
      <c r="X116" s="273">
        <v>0</v>
      </c>
      <c r="Y116" s="273">
        <f>X116*K116</f>
        <v>0</v>
      </c>
      <c r="Z116" s="273">
        <v>0</v>
      </c>
      <c r="AA116" s="274">
        <f>Z116*K116</f>
        <v>0</v>
      </c>
      <c r="AR116" s="150" t="s">
        <v>1980</v>
      </c>
      <c r="AT116" s="150" t="s">
        <v>148</v>
      </c>
      <c r="AU116" s="150" t="s">
        <v>86</v>
      </c>
      <c r="AY116" s="150" t="s">
        <v>147</v>
      </c>
      <c r="BE116" s="275">
        <f>IF(U116="základní",N116,0)</f>
        <v>0</v>
      </c>
      <c r="BF116" s="275">
        <f>IF(U116="snížená",N116,0)</f>
        <v>0</v>
      </c>
      <c r="BG116" s="275">
        <f>IF(U116="zákl. přenesená",N116,0)</f>
        <v>0</v>
      </c>
      <c r="BH116" s="275">
        <f>IF(U116="sníž. přenesená",N116,0)</f>
        <v>0</v>
      </c>
      <c r="BI116" s="275">
        <f>IF(U116="nulová",N116,0)</f>
        <v>0</v>
      </c>
      <c r="BJ116" s="150" t="s">
        <v>33</v>
      </c>
      <c r="BK116" s="275">
        <f>ROUND(L116*K116,2)</f>
        <v>0</v>
      </c>
      <c r="BL116" s="150" t="s">
        <v>1980</v>
      </c>
      <c r="BM116" s="150" t="s">
        <v>1981</v>
      </c>
    </row>
    <row r="117" spans="2:65" s="162" customFormat="1" ht="31.5" customHeight="1" x14ac:dyDescent="0.3">
      <c r="B117" s="163"/>
      <c r="C117" s="264" t="s">
        <v>86</v>
      </c>
      <c r="D117" s="264" t="s">
        <v>148</v>
      </c>
      <c r="E117" s="265" t="s">
        <v>1982</v>
      </c>
      <c r="F117" s="266" t="s">
        <v>1983</v>
      </c>
      <c r="G117" s="267"/>
      <c r="H117" s="267"/>
      <c r="I117" s="267"/>
      <c r="J117" s="268" t="s">
        <v>1979</v>
      </c>
      <c r="K117" s="269">
        <v>1</v>
      </c>
      <c r="L117" s="339"/>
      <c r="M117" s="340"/>
      <c r="N117" s="270">
        <f>ROUND(L117*K117,2)</f>
        <v>0</v>
      </c>
      <c r="O117" s="267"/>
      <c r="P117" s="267"/>
      <c r="Q117" s="267"/>
      <c r="R117" s="168"/>
      <c r="T117" s="271" t="s">
        <v>3</v>
      </c>
      <c r="U117" s="272" t="s">
        <v>42</v>
      </c>
      <c r="V117" s="273">
        <v>0</v>
      </c>
      <c r="W117" s="273">
        <f>V117*K117</f>
        <v>0</v>
      </c>
      <c r="X117" s="273">
        <v>0</v>
      </c>
      <c r="Y117" s="273">
        <f>X117*K117</f>
        <v>0</v>
      </c>
      <c r="Z117" s="273">
        <v>0</v>
      </c>
      <c r="AA117" s="274">
        <f>Z117*K117</f>
        <v>0</v>
      </c>
      <c r="AR117" s="150" t="s">
        <v>1980</v>
      </c>
      <c r="AT117" s="150" t="s">
        <v>148</v>
      </c>
      <c r="AU117" s="150" t="s">
        <v>86</v>
      </c>
      <c r="AY117" s="150" t="s">
        <v>147</v>
      </c>
      <c r="BE117" s="275">
        <f>IF(U117="základní",N117,0)</f>
        <v>0</v>
      </c>
      <c r="BF117" s="275">
        <f>IF(U117="snížená",N117,0)</f>
        <v>0</v>
      </c>
      <c r="BG117" s="275">
        <f>IF(U117="zákl. přenesená",N117,0)</f>
        <v>0</v>
      </c>
      <c r="BH117" s="275">
        <f>IF(U117="sníž. přenesená",N117,0)</f>
        <v>0</v>
      </c>
      <c r="BI117" s="275">
        <f>IF(U117="nulová",N117,0)</f>
        <v>0</v>
      </c>
      <c r="BJ117" s="150" t="s">
        <v>33</v>
      </c>
      <c r="BK117" s="275">
        <f>ROUND(L117*K117,2)</f>
        <v>0</v>
      </c>
      <c r="BL117" s="150" t="s">
        <v>1980</v>
      </c>
      <c r="BM117" s="150" t="s">
        <v>1984</v>
      </c>
    </row>
    <row r="118" spans="2:65" s="254" customFormat="1" ht="29.85" customHeight="1" x14ac:dyDescent="0.3">
      <c r="B118" s="249"/>
      <c r="C118" s="250"/>
      <c r="D118" s="261" t="s">
        <v>1975</v>
      </c>
      <c r="E118" s="261"/>
      <c r="F118" s="261"/>
      <c r="G118" s="261"/>
      <c r="H118" s="261"/>
      <c r="I118" s="261"/>
      <c r="J118" s="261"/>
      <c r="K118" s="261"/>
      <c r="L118" s="261"/>
      <c r="M118" s="261"/>
      <c r="N118" s="332">
        <f>BK118</f>
        <v>0</v>
      </c>
      <c r="O118" s="333"/>
      <c r="P118" s="333"/>
      <c r="Q118" s="333"/>
      <c r="R118" s="253"/>
      <c r="T118" s="255"/>
      <c r="U118" s="250"/>
      <c r="V118" s="250"/>
      <c r="W118" s="256">
        <f>W119</f>
        <v>0</v>
      </c>
      <c r="X118" s="250"/>
      <c r="Y118" s="256">
        <f>Y119</f>
        <v>0</v>
      </c>
      <c r="Z118" s="250"/>
      <c r="AA118" s="257">
        <f>AA119</f>
        <v>0</v>
      </c>
      <c r="AR118" s="258" t="s">
        <v>175</v>
      </c>
      <c r="AT118" s="259" t="s">
        <v>76</v>
      </c>
      <c r="AU118" s="259" t="s">
        <v>33</v>
      </c>
      <c r="AY118" s="258" t="s">
        <v>147</v>
      </c>
      <c r="BK118" s="260">
        <f>BK119</f>
        <v>0</v>
      </c>
    </row>
    <row r="119" spans="2:65" s="162" customFormat="1" ht="31.5" customHeight="1" x14ac:dyDescent="0.3">
      <c r="B119" s="163"/>
      <c r="C119" s="264" t="s">
        <v>164</v>
      </c>
      <c r="D119" s="264" t="s">
        <v>148</v>
      </c>
      <c r="E119" s="265" t="s">
        <v>1985</v>
      </c>
      <c r="F119" s="266" t="s">
        <v>1986</v>
      </c>
      <c r="G119" s="267"/>
      <c r="H119" s="267"/>
      <c r="I119" s="267"/>
      <c r="J119" s="268" t="s">
        <v>1979</v>
      </c>
      <c r="K119" s="269">
        <v>1</v>
      </c>
      <c r="L119" s="339"/>
      <c r="M119" s="340"/>
      <c r="N119" s="270">
        <f>ROUND(L119*K119,2)</f>
        <v>0</v>
      </c>
      <c r="O119" s="267"/>
      <c r="P119" s="267"/>
      <c r="Q119" s="267"/>
      <c r="R119" s="168"/>
      <c r="T119" s="271" t="s">
        <v>3</v>
      </c>
      <c r="U119" s="272" t="s">
        <v>42</v>
      </c>
      <c r="V119" s="273">
        <v>0</v>
      </c>
      <c r="W119" s="273">
        <f>V119*K119</f>
        <v>0</v>
      </c>
      <c r="X119" s="273">
        <v>0</v>
      </c>
      <c r="Y119" s="273">
        <f>X119*K119</f>
        <v>0</v>
      </c>
      <c r="Z119" s="273">
        <v>0</v>
      </c>
      <c r="AA119" s="274">
        <f>Z119*K119</f>
        <v>0</v>
      </c>
      <c r="AR119" s="150" t="s">
        <v>1980</v>
      </c>
      <c r="AT119" s="150" t="s">
        <v>148</v>
      </c>
      <c r="AU119" s="150" t="s">
        <v>86</v>
      </c>
      <c r="AY119" s="150" t="s">
        <v>147</v>
      </c>
      <c r="BE119" s="275">
        <f>IF(U119="základní",N119,0)</f>
        <v>0</v>
      </c>
      <c r="BF119" s="275">
        <f>IF(U119="snížená",N119,0)</f>
        <v>0</v>
      </c>
      <c r="BG119" s="275">
        <f>IF(U119="zákl. přenesená",N119,0)</f>
        <v>0</v>
      </c>
      <c r="BH119" s="275">
        <f>IF(U119="sníž. přenesená",N119,0)</f>
        <v>0</v>
      </c>
      <c r="BI119" s="275">
        <f>IF(U119="nulová",N119,0)</f>
        <v>0</v>
      </c>
      <c r="BJ119" s="150" t="s">
        <v>33</v>
      </c>
      <c r="BK119" s="275">
        <f>ROUND(L119*K119,2)</f>
        <v>0</v>
      </c>
      <c r="BL119" s="150" t="s">
        <v>1980</v>
      </c>
      <c r="BM119" s="150" t="s">
        <v>1987</v>
      </c>
    </row>
    <row r="120" spans="2:65" s="254" customFormat="1" ht="29.85" customHeight="1" x14ac:dyDescent="0.3">
      <c r="B120" s="249"/>
      <c r="C120" s="250"/>
      <c r="D120" s="261" t="s">
        <v>1976</v>
      </c>
      <c r="E120" s="261"/>
      <c r="F120" s="261"/>
      <c r="G120" s="261"/>
      <c r="H120" s="261"/>
      <c r="I120" s="261"/>
      <c r="J120" s="261"/>
      <c r="K120" s="261"/>
      <c r="L120" s="261"/>
      <c r="M120" s="261"/>
      <c r="N120" s="332">
        <f>BK120</f>
        <v>0</v>
      </c>
      <c r="O120" s="333"/>
      <c r="P120" s="333"/>
      <c r="Q120" s="333"/>
      <c r="R120" s="253"/>
      <c r="T120" s="255"/>
      <c r="U120" s="250"/>
      <c r="V120" s="250"/>
      <c r="W120" s="256">
        <f>W121</f>
        <v>0</v>
      </c>
      <c r="X120" s="250"/>
      <c r="Y120" s="256">
        <f>Y121</f>
        <v>0</v>
      </c>
      <c r="Z120" s="250"/>
      <c r="AA120" s="257">
        <f>AA121</f>
        <v>0</v>
      </c>
      <c r="AR120" s="258" t="s">
        <v>175</v>
      </c>
      <c r="AT120" s="259" t="s">
        <v>76</v>
      </c>
      <c r="AU120" s="259" t="s">
        <v>33</v>
      </c>
      <c r="AY120" s="258" t="s">
        <v>147</v>
      </c>
      <c r="BK120" s="260">
        <f>BK121</f>
        <v>0</v>
      </c>
    </row>
    <row r="121" spans="2:65" s="162" customFormat="1" ht="22.5" customHeight="1" x14ac:dyDescent="0.3">
      <c r="B121" s="163"/>
      <c r="C121" s="264" t="s">
        <v>152</v>
      </c>
      <c r="D121" s="264" t="s">
        <v>148</v>
      </c>
      <c r="E121" s="265" t="s">
        <v>1988</v>
      </c>
      <c r="F121" s="266" t="s">
        <v>1989</v>
      </c>
      <c r="G121" s="267"/>
      <c r="H121" s="267"/>
      <c r="I121" s="267"/>
      <c r="J121" s="268" t="s">
        <v>1979</v>
      </c>
      <c r="K121" s="269">
        <v>1</v>
      </c>
      <c r="L121" s="339"/>
      <c r="M121" s="340"/>
      <c r="N121" s="270">
        <f>ROUND(L121*K121,2)</f>
        <v>0</v>
      </c>
      <c r="O121" s="267"/>
      <c r="P121" s="267"/>
      <c r="Q121" s="267"/>
      <c r="R121" s="168"/>
      <c r="T121" s="271" t="s">
        <v>3</v>
      </c>
      <c r="U121" s="336" t="s">
        <v>42</v>
      </c>
      <c r="V121" s="337">
        <v>0</v>
      </c>
      <c r="W121" s="337">
        <f>V121*K121</f>
        <v>0</v>
      </c>
      <c r="X121" s="337">
        <v>0</v>
      </c>
      <c r="Y121" s="337">
        <f>X121*K121</f>
        <v>0</v>
      </c>
      <c r="Z121" s="337">
        <v>0</v>
      </c>
      <c r="AA121" s="338">
        <f>Z121*K121</f>
        <v>0</v>
      </c>
      <c r="AR121" s="150" t="s">
        <v>1980</v>
      </c>
      <c r="AT121" s="150" t="s">
        <v>148</v>
      </c>
      <c r="AU121" s="150" t="s">
        <v>86</v>
      </c>
      <c r="AY121" s="150" t="s">
        <v>147</v>
      </c>
      <c r="BE121" s="275">
        <f>IF(U121="základní",N121,0)</f>
        <v>0</v>
      </c>
      <c r="BF121" s="275">
        <f>IF(U121="snížená",N121,0)</f>
        <v>0</v>
      </c>
      <c r="BG121" s="275">
        <f>IF(U121="zákl. přenesená",N121,0)</f>
        <v>0</v>
      </c>
      <c r="BH121" s="275">
        <f>IF(U121="sníž. přenesená",N121,0)</f>
        <v>0</v>
      </c>
      <c r="BI121" s="275">
        <f>IF(U121="nulová",N121,0)</f>
        <v>0</v>
      </c>
      <c r="BJ121" s="150" t="s">
        <v>33</v>
      </c>
      <c r="BK121" s="275">
        <f>ROUND(L121*K121,2)</f>
        <v>0</v>
      </c>
      <c r="BL121" s="150" t="s">
        <v>1980</v>
      </c>
      <c r="BM121" s="150" t="s">
        <v>1990</v>
      </c>
    </row>
    <row r="122" spans="2:65" s="162" customFormat="1" ht="6.95" customHeight="1" x14ac:dyDescent="0.3">
      <c r="B122" s="199"/>
      <c r="C122" s="200"/>
      <c r="D122" s="200"/>
      <c r="E122" s="200"/>
      <c r="F122" s="200"/>
      <c r="G122" s="200"/>
      <c r="H122" s="200"/>
      <c r="I122" s="200"/>
      <c r="J122" s="200"/>
      <c r="K122" s="200"/>
      <c r="L122" s="200"/>
      <c r="M122" s="200"/>
      <c r="N122" s="200"/>
      <c r="O122" s="200"/>
      <c r="P122" s="200"/>
      <c r="Q122" s="200"/>
      <c r="R122" s="201"/>
    </row>
  </sheetData>
  <sheetProtection algorithmName="SHA-512" hashValue="K4LD6hM7y2SXeQ1HVvQ+QTY8XYmdZEYV2F6Mfa6IR+wZKjJY2OI3Y+aPAq9kxAbchdymoOGcDkmI5u6MCQe3qQ==" saltValue="MRJz9L4opuAqwIjH5P9Xow==" spinCount="100000" sheet="1" objects="1" scenarios="1" selectLockedCells="1"/>
  <mergeCells count="7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C86:G86"/>
    <mergeCell ref="N86:Q86"/>
    <mergeCell ref="N88:Q88"/>
    <mergeCell ref="L38:P38"/>
    <mergeCell ref="C76:Q76"/>
    <mergeCell ref="F78:P78"/>
    <mergeCell ref="F79:P79"/>
    <mergeCell ref="M81:P81"/>
    <mergeCell ref="N90:Q90"/>
    <mergeCell ref="N91:Q91"/>
    <mergeCell ref="N92:Q92"/>
    <mergeCell ref="N94:Q94"/>
    <mergeCell ref="M83:Q83"/>
    <mergeCell ref="M84:Q84"/>
    <mergeCell ref="F121:I121"/>
    <mergeCell ref="L121:M121"/>
    <mergeCell ref="N121:Q121"/>
    <mergeCell ref="F116:I116"/>
    <mergeCell ref="L116:M116"/>
    <mergeCell ref="N116:Q116"/>
    <mergeCell ref="F117:I117"/>
    <mergeCell ref="L117:M117"/>
    <mergeCell ref="N117:Q117"/>
    <mergeCell ref="N118:Q118"/>
    <mergeCell ref="N120:Q120"/>
    <mergeCell ref="F119:I119"/>
    <mergeCell ref="L119:M119"/>
    <mergeCell ref="N119:Q119"/>
    <mergeCell ref="H1:K1"/>
    <mergeCell ref="S2:AC2"/>
    <mergeCell ref="N113:Q113"/>
    <mergeCell ref="N114:Q114"/>
    <mergeCell ref="N115:Q115"/>
    <mergeCell ref="M109:Q109"/>
    <mergeCell ref="M110:Q110"/>
    <mergeCell ref="F112:I112"/>
    <mergeCell ref="L112:M112"/>
    <mergeCell ref="N112:Q112"/>
    <mergeCell ref="L96:Q96"/>
    <mergeCell ref="C102:Q102"/>
    <mergeCell ref="F104:P104"/>
    <mergeCell ref="F105:P105"/>
    <mergeCell ref="M107:P107"/>
    <mergeCell ref="N89:Q89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2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SO 100.01 - Zateplen...</vt:lpstr>
      <vt:lpstr>02 - SO 100.02 - Zateplen...</vt:lpstr>
      <vt:lpstr>03 - SO 100.03 - Odstraně...</vt:lpstr>
      <vt:lpstr>2 - VRN</vt:lpstr>
      <vt:lpstr>'01 - SO 100.01 - Zateplen...'!Názvy_tisku</vt:lpstr>
      <vt:lpstr>'02 - SO 100.02 - Zateplen...'!Názvy_tisku</vt:lpstr>
      <vt:lpstr>'03 - SO 100.03 - Odstraně...'!Názvy_tisku</vt:lpstr>
      <vt:lpstr>'2 - VRN'!Názvy_tisku</vt:lpstr>
      <vt:lpstr>'Rekapitulace stavby'!Názvy_tisku</vt:lpstr>
      <vt:lpstr>'01 - SO 100.01 - Zateplen...'!Oblast_tisku</vt:lpstr>
      <vt:lpstr>'02 - SO 100.02 - Zateplen...'!Oblast_tisku</vt:lpstr>
      <vt:lpstr>'03 - SO 100.03 - Odstraně...'!Oblast_tisku</vt:lpstr>
      <vt:lpstr>'2 -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Uživatel-PC\Uživatel</dc:creator>
  <cp:lastModifiedBy>Řezáč Matěj</cp:lastModifiedBy>
  <dcterms:created xsi:type="dcterms:W3CDTF">2016-07-12T18:49:10Z</dcterms:created>
  <dcterms:modified xsi:type="dcterms:W3CDTF">2016-07-14T11:12:41Z</dcterms:modified>
</cp:coreProperties>
</file>